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bookViews>
  <sheets>
    <sheet name="Summary" sheetId="1" r:id="rId1"/>
    <sheet name="Salary" sheetId="2" r:id="rId2"/>
    <sheet name="Benefits" sheetId="4" r:id="rId3"/>
    <sheet name="Treatment" sheetId="5" r:id="rId4"/>
    <sheet name="Testing&amp;Lab" sheetId="6" r:id="rId5"/>
    <sheet name="Office Expense" sheetId="7" r:id="rId6"/>
    <sheet name="Other" sheetId="8" r:id="rId7"/>
    <sheet name="Equipment" sheetId="9" r:id="rId8"/>
    <sheet name="Travel&amp;Training" sheetId="10" r:id="rId9"/>
    <sheet name="Indirect Costs" sheetId="13" r:id="rId10"/>
  </sheets>
  <definedNames>
    <definedName name="_xlnm.Print_Area" localSheetId="9">'Indirect Costs'!$A$1:$E$34</definedName>
    <definedName name="_xlnm.Print_Area" localSheetId="0">Summary!$A$1:$G$35</definedName>
  </definedNames>
  <calcPr calcId="145621"/>
</workbook>
</file>

<file path=xl/calcChain.xml><?xml version="1.0" encoding="utf-8"?>
<calcChain xmlns="http://schemas.openxmlformats.org/spreadsheetml/2006/main">
  <c r="E26" i="1" l="1"/>
  <c r="E25" i="1"/>
  <c r="E24" i="1"/>
  <c r="E23" i="1"/>
  <c r="E22" i="1"/>
  <c r="E21" i="1"/>
  <c r="E20" i="1"/>
  <c r="E19" i="1"/>
  <c r="E18" i="1"/>
  <c r="F37" i="10" l="1"/>
  <c r="E16" i="6"/>
  <c r="E15" i="6"/>
  <c r="E18" i="5"/>
  <c r="E17" i="5"/>
  <c r="E16" i="4"/>
  <c r="E15" i="4"/>
  <c r="E16" i="2"/>
  <c r="F36" i="10"/>
  <c r="E25" i="13" s="1"/>
  <c r="E17" i="7"/>
  <c r="E15" i="7"/>
  <c r="E14" i="6"/>
  <c r="E14" i="5"/>
  <c r="F36" i="5"/>
  <c r="E17" i="13" l="1"/>
  <c r="B10" i="13"/>
  <c r="B8" i="13"/>
  <c r="B7" i="13"/>
  <c r="B6" i="13"/>
  <c r="E27" i="9"/>
  <c r="E23" i="13" s="1"/>
  <c r="E36" i="10" l="1"/>
  <c r="B10" i="10"/>
  <c r="B8" i="10"/>
  <c r="B7" i="10"/>
  <c r="B6" i="10"/>
  <c r="E26" i="9"/>
  <c r="E22" i="13" s="1"/>
  <c r="B10" i="9"/>
  <c r="B8" i="9"/>
  <c r="B7" i="9"/>
  <c r="B6" i="9"/>
  <c r="E31" i="8"/>
  <c r="B10" i="8"/>
  <c r="B8" i="8"/>
  <c r="B7" i="8"/>
  <c r="B6" i="8"/>
  <c r="E36" i="7"/>
  <c r="B10" i="7"/>
  <c r="B8" i="7"/>
  <c r="B7" i="7"/>
  <c r="B6" i="7"/>
  <c r="E36" i="6"/>
  <c r="B10" i="6"/>
  <c r="B8" i="6"/>
  <c r="B7" i="6"/>
  <c r="B6" i="6"/>
  <c r="E36" i="5"/>
  <c r="B10" i="5"/>
  <c r="B8" i="5"/>
  <c r="B7" i="5"/>
  <c r="B6" i="5"/>
  <c r="E36" i="4"/>
  <c r="B10" i="4"/>
  <c r="B8" i="4"/>
  <c r="B7" i="4"/>
  <c r="B6" i="4"/>
  <c r="E20" i="13" l="1"/>
  <c r="E16" i="13"/>
  <c r="E24" i="13"/>
  <c r="E19" i="13"/>
  <c r="E18" i="13"/>
  <c r="E15" i="13"/>
  <c r="F37" i="5"/>
  <c r="E36" i="2"/>
  <c r="B10" i="2"/>
  <c r="B8" i="2"/>
  <c r="B7" i="2"/>
  <c r="B6" i="2"/>
  <c r="E14" i="13" l="1"/>
  <c r="E28" i="13" l="1"/>
  <c r="E29" i="13"/>
  <c r="E32" i="13" s="1"/>
  <c r="E28" i="1" s="1"/>
  <c r="H28" i="13" l="1"/>
</calcChain>
</file>

<file path=xl/sharedStrings.xml><?xml version="1.0" encoding="utf-8"?>
<sst xmlns="http://schemas.openxmlformats.org/spreadsheetml/2006/main" count="204" uniqueCount="90">
  <si>
    <t>SUPERIOR COURT OF NEW HAMPSHIRE</t>
  </si>
  <si>
    <t>Office of Drug Offender Program</t>
  </si>
  <si>
    <t>Expense Reimbursement Request</t>
  </si>
  <si>
    <t>Award Number:</t>
  </si>
  <si>
    <t>Invoice Number:</t>
  </si>
  <si>
    <t>Payee Name:</t>
  </si>
  <si>
    <t>Payee Address:</t>
  </si>
  <si>
    <t>Award Amount:</t>
  </si>
  <si>
    <t>Amount</t>
  </si>
  <si>
    <t>Budget Category:</t>
  </si>
  <si>
    <t>Salary</t>
  </si>
  <si>
    <t>Benefits</t>
  </si>
  <si>
    <t>Treatment</t>
  </si>
  <si>
    <t>Testing and Laboratory</t>
  </si>
  <si>
    <t>Office Expense</t>
  </si>
  <si>
    <t>Other Services</t>
  </si>
  <si>
    <t>Equipment</t>
  </si>
  <si>
    <t>Travel and Training</t>
  </si>
  <si>
    <t>Category:</t>
  </si>
  <si>
    <t>Description of Expense</t>
  </si>
  <si>
    <t>Amount of Expense</t>
  </si>
  <si>
    <t>Date of 
Expense</t>
  </si>
  <si>
    <t>Other</t>
  </si>
  <si>
    <t>Total Reimbursement</t>
  </si>
  <si>
    <t>Indirect Costs</t>
  </si>
  <si>
    <t>Equipment Adjustment*</t>
  </si>
  <si>
    <t>* Equipment Adjustment is any piece of equipment that is $5,000 or more is not subject to indirect costs</t>
  </si>
  <si>
    <t>Indirect Rate</t>
  </si>
  <si>
    <t>Any indirect costs that are not determined by a de minimus or any other predetermined rate must have backup and show calculation</t>
  </si>
  <si>
    <t>Amount of Expense (In House)*</t>
  </si>
  <si>
    <t>Subtotal</t>
  </si>
  <si>
    <t>Total Treatment</t>
  </si>
  <si>
    <t>Category</t>
  </si>
  <si>
    <t>Description</t>
  </si>
  <si>
    <t>In House (subject to indirect)</t>
  </si>
  <si>
    <t>Sub-contracted (not subject to indirect)</t>
  </si>
  <si>
    <t>Testing and Lab</t>
  </si>
  <si>
    <t>subject to indirect</t>
  </si>
  <si>
    <t>not subject to indirect</t>
  </si>
  <si>
    <t>Under 5k, subject to indirect</t>
  </si>
  <si>
    <t>Over 5k, not subject to indirect</t>
  </si>
  <si>
    <t>Travel &amp; Training</t>
  </si>
  <si>
    <t>Consultant (not subject to indirect)</t>
  </si>
  <si>
    <t>Total Direct Costs subject to Indirect</t>
  </si>
  <si>
    <t xml:space="preserve">Total Direct Costs </t>
  </si>
  <si>
    <t>check</t>
  </si>
  <si>
    <t>I-Jan2018</t>
  </si>
  <si>
    <t>January 2018 Salary - Program Coordinator</t>
  </si>
  <si>
    <t>January 2018 Benefits - Program Coordinator</t>
  </si>
  <si>
    <t>Insurance Reimbursement</t>
  </si>
  <si>
    <t>MAT Treatment</t>
  </si>
  <si>
    <t>January Testing Supplies (3.00 x 800)</t>
  </si>
  <si>
    <t>Total Testing and Laboratory</t>
  </si>
  <si>
    <t>Total Office Expense</t>
  </si>
  <si>
    <t>Rent (10,000 x 25% Drug Court)</t>
  </si>
  <si>
    <t>Utilities x 25% Drug Court</t>
  </si>
  <si>
    <t>WB Mason Supplies</t>
  </si>
  <si>
    <t>Database Fee (1500/yr)</t>
  </si>
  <si>
    <t>Audit Expense</t>
  </si>
  <si>
    <t>Amount of Expense Subject to Indirect</t>
  </si>
  <si>
    <t>Total Other</t>
  </si>
  <si>
    <t>Laptop for Coordinator</t>
  </si>
  <si>
    <t>Speaker for Training on 1/23/18</t>
  </si>
  <si>
    <t>Room fee</t>
  </si>
  <si>
    <t>Mileage Reimbursement</t>
  </si>
  <si>
    <t>Total Travel and Training</t>
  </si>
  <si>
    <t>Total Equipment</t>
  </si>
  <si>
    <t>February 2018 Salary - Program Coordinator</t>
  </si>
  <si>
    <t>March 2018 Salary - Program Coordinator</t>
  </si>
  <si>
    <t>February 2018 Benefits - Program Coordinator</t>
  </si>
  <si>
    <t>March 2018 Benefits - Program Coordinator</t>
  </si>
  <si>
    <t>February Testing Supplies (3.00 x 600)</t>
  </si>
  <si>
    <t>March Testing Supplies (3.00 x 1200)</t>
  </si>
  <si>
    <t>Total Salary</t>
  </si>
  <si>
    <t>Date:</t>
  </si>
  <si>
    <t>Testing analyzer</t>
  </si>
  <si>
    <t>Counseling Sessions  200 x 6</t>
  </si>
  <si>
    <t>Counseling Sessions  200 x 5</t>
  </si>
  <si>
    <t>Total Benefits</t>
  </si>
  <si>
    <t>Expense Reimbursement Request Summary</t>
  </si>
  <si>
    <t>Name:</t>
  </si>
  <si>
    <t>I certify that I have reviewed this invoice and believe it to be a true and accurate record of services provided related to the Drug Offender Program.  Backup documentation will be kept on file and be available for review by the NHJB upon request. Please type name and date below.</t>
  </si>
  <si>
    <t>Total Indirect Costs</t>
  </si>
  <si>
    <t>Expense not subject to indirect</t>
  </si>
  <si>
    <t>Total</t>
  </si>
  <si>
    <t>County/Program Name</t>
  </si>
  <si>
    <t>Program Name:</t>
  </si>
  <si>
    <t>Award Number</t>
  </si>
  <si>
    <t>Name</t>
  </si>
  <si>
    <t>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</si>
</sst>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sz val="11"/>
      <color theme="1"/>
      <name val="Calibri"/>
      <family val="2"/>
    </font>
    <font>
      <b/>
      <sz val="16"/>
      <color theme="8" tint="-0.249977111117893"/>
      <name val="Calibri"/>
      <family val="2"/>
    </font>
    <font>
      <sz val="16"/>
      <color theme="8" tint="-0.249977111117893"/>
      <name val="Calibri"/>
      <family val="2"/>
    </font>
    <font>
      <sz val="11"/>
      <color theme="0"/>
      <name val="Calibri"/>
      <family val="2"/>
    </font>
    <font>
      <b/>
      <sz val="11"/>
      <color theme="1"/>
      <name val="Calibri"/>
      <family val="2"/>
      <scheme val="minor"/>
    </font>
    <font>
      <b/>
      <sz val="11"/>
      <color indexed="8"/>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cellStyleXfs>
  <cellXfs count="57">
    <xf numFmtId="0" fontId="0" fillId="0" borderId="0" xfId="0"/>
    <xf numFmtId="0" fontId="2" fillId="0" borderId="0" xfId="2"/>
    <xf numFmtId="0" fontId="3" fillId="0" borderId="0" xfId="2" applyFont="1"/>
    <xf numFmtId="0" fontId="4" fillId="0" borderId="0" xfId="2" applyFont="1"/>
    <xf numFmtId="0" fontId="3" fillId="0" borderId="0" xfId="2" applyFont="1" applyAlignment="1"/>
    <xf numFmtId="44" fontId="0" fillId="0" borderId="0" xfId="1" applyFont="1"/>
    <xf numFmtId="0" fontId="5" fillId="2" borderId="2" xfId="2" applyFont="1" applyFill="1" applyBorder="1" applyAlignment="1">
      <alignment horizontal="center" wrapText="1"/>
    </xf>
    <xf numFmtId="0" fontId="0" fillId="3" borderId="3" xfId="0" applyFill="1" applyBorder="1"/>
    <xf numFmtId="0" fontId="0" fillId="3" borderId="1" xfId="0" applyFill="1" applyBorder="1"/>
    <xf numFmtId="0" fontId="0" fillId="3" borderId="4" xfId="0" applyFill="1" applyBorder="1"/>
    <xf numFmtId="0" fontId="0" fillId="0" borderId="0" xfId="0" applyAlignment="1">
      <alignment horizontal="right"/>
    </xf>
    <xf numFmtId="0" fontId="0" fillId="0" borderId="0" xfId="0" applyAlignment="1">
      <alignment horizontal="left"/>
    </xf>
    <xf numFmtId="43" fontId="0" fillId="3" borderId="2" xfId="6" applyFont="1" applyFill="1" applyBorder="1"/>
    <xf numFmtId="14" fontId="0" fillId="3" borderId="2" xfId="0" applyNumberFormat="1" applyFill="1" applyBorder="1"/>
    <xf numFmtId="0" fontId="0" fillId="4" borderId="0" xfId="0" applyFill="1"/>
    <xf numFmtId="0" fontId="0" fillId="4" borderId="0" xfId="0" quotePrefix="1" applyFill="1"/>
    <xf numFmtId="0" fontId="0" fillId="4" borderId="0" xfId="0" applyFill="1" applyAlignment="1">
      <alignment horizontal="center"/>
    </xf>
    <xf numFmtId="0" fontId="6" fillId="0" borderId="0" xfId="0" applyFont="1"/>
    <xf numFmtId="44" fontId="6" fillId="0" borderId="0" xfId="1" applyFont="1"/>
    <xf numFmtId="0" fontId="6" fillId="0" borderId="0" xfId="0" applyFont="1" applyAlignment="1">
      <alignment horizontal="right"/>
    </xf>
    <xf numFmtId="0" fontId="7" fillId="0" borderId="0" xfId="0" applyFont="1" applyAlignment="1">
      <alignment horizontal="right"/>
    </xf>
    <xf numFmtId="0" fontId="7" fillId="0" borderId="0" xfId="0" applyFont="1"/>
    <xf numFmtId="14" fontId="0" fillId="0" borderId="0" xfId="0" applyNumberFormat="1"/>
    <xf numFmtId="9" fontId="0" fillId="0" borderId="0" xfId="0" applyNumberFormat="1"/>
    <xf numFmtId="43" fontId="0" fillId="0" borderId="0" xfId="6" applyFont="1"/>
    <xf numFmtId="14" fontId="0" fillId="0" borderId="0" xfId="0" applyNumberFormat="1" applyFill="1" applyBorder="1"/>
    <xf numFmtId="0" fontId="0" fillId="0" borderId="0" xfId="0" applyFill="1" applyBorder="1"/>
    <xf numFmtId="0" fontId="0" fillId="0" borderId="0" xfId="0" applyFill="1" applyBorder="1" applyAlignment="1">
      <alignment horizontal="right"/>
    </xf>
    <xf numFmtId="0" fontId="0" fillId="0" borderId="0" xfId="0" applyFill="1"/>
    <xf numFmtId="0" fontId="0" fillId="0" borderId="0" xfId="0" applyFill="1" applyAlignment="1">
      <alignment horizontal="right"/>
    </xf>
    <xf numFmtId="44" fontId="0" fillId="0" borderId="0" xfId="1" applyFont="1" applyFill="1"/>
    <xf numFmtId="44" fontId="0" fillId="0" borderId="0" xfId="1" applyFont="1" applyFill="1" applyBorder="1"/>
    <xf numFmtId="9" fontId="0" fillId="0" borderId="0" xfId="0" applyNumberFormat="1" applyFill="1"/>
    <xf numFmtId="0" fontId="3" fillId="0" borderId="0" xfId="2" applyFont="1" applyAlignment="1">
      <alignment horizontal="center"/>
    </xf>
    <xf numFmtId="44" fontId="0" fillId="0" borderId="0" xfId="0" applyNumberFormat="1"/>
    <xf numFmtId="164" fontId="0" fillId="0" borderId="0" xfId="1" applyNumberFormat="1" applyFont="1" applyAlignment="1">
      <alignment horizontal="right"/>
    </xf>
    <xf numFmtId="0" fontId="0" fillId="0" borderId="9" xfId="0" applyBorder="1" applyAlignment="1">
      <alignment horizontal="right"/>
    </xf>
    <xf numFmtId="0" fontId="0" fillId="0" borderId="0" xfId="0" applyBorder="1"/>
    <xf numFmtId="0" fontId="0" fillId="0" borderId="11" xfId="0" applyBorder="1"/>
    <xf numFmtId="0" fontId="0" fillId="0" borderId="12" xfId="0" applyBorder="1"/>
    <xf numFmtId="0" fontId="0" fillId="0" borderId="13" xfId="0" applyBorder="1"/>
    <xf numFmtId="0" fontId="0" fillId="0" borderId="0" xfId="0" applyBorder="1" applyAlignment="1">
      <alignment horizontal="left" vertical="top" wrapText="1"/>
    </xf>
    <xf numFmtId="14" fontId="0" fillId="0" borderId="0" xfId="0" applyNumberFormat="1" applyBorder="1"/>
    <xf numFmtId="14" fontId="0" fillId="0" borderId="0" xfId="0" applyNumberFormat="1" applyFill="1"/>
    <xf numFmtId="164" fontId="0" fillId="0" borderId="0" xfId="1" applyNumberFormat="1" applyFont="1" applyFill="1"/>
    <xf numFmtId="14" fontId="0" fillId="0" borderId="0" xfId="0" applyNumberFormat="1" applyFill="1" applyAlignment="1">
      <alignment horizontal="right"/>
    </xf>
    <xf numFmtId="0" fontId="0" fillId="0" borderId="5" xfId="0" applyFill="1" applyBorder="1"/>
    <xf numFmtId="14" fontId="0" fillId="0" borderId="10" xfId="0" applyNumberFormat="1" applyFill="1" applyBorder="1"/>
    <xf numFmtId="0" fontId="3" fillId="0" borderId="0" xfId="2" applyFont="1" applyAlignment="1">
      <alignment horizont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5" fillId="2" borderId="3" xfId="2" applyFont="1" applyFill="1" applyBorder="1" applyAlignment="1">
      <alignment horizontal="center" wrapText="1"/>
    </xf>
    <xf numFmtId="0" fontId="5" fillId="2" borderId="1" xfId="2" applyFont="1" applyFill="1" applyBorder="1" applyAlignment="1">
      <alignment horizontal="center" wrapText="1"/>
    </xf>
    <xf numFmtId="0" fontId="5" fillId="2" borderId="4" xfId="2" applyFont="1" applyFill="1" applyBorder="1" applyAlignment="1">
      <alignment horizontal="center" wrapText="1"/>
    </xf>
    <xf numFmtId="0" fontId="0" fillId="0" borderId="0" xfId="0" applyAlignment="1">
      <alignment horizontal="left" wrapText="1"/>
    </xf>
    <xf numFmtId="0" fontId="0" fillId="0" borderId="0" xfId="0" applyAlignment="1">
      <alignment horizontal="left" vertical="top" wrapText="1"/>
    </xf>
  </cellXfs>
  <cellStyles count="7">
    <cellStyle name="Comma" xfId="6" builtinId="3"/>
    <cellStyle name="Comma 2" xfId="3"/>
    <cellStyle name="Currency" xfId="1" builtinId="4"/>
    <cellStyle name="Currency 2" xfId="4"/>
    <cellStyle name="Normal" xfId="0" builtinId="0"/>
    <cellStyle name="Normal 2" xfId="2"/>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tabSelected="1" workbookViewId="0">
      <selection activeCell="C6" sqref="C6"/>
    </sheetView>
  </sheetViews>
  <sheetFormatPr defaultRowHeight="15" x14ac:dyDescent="0.25"/>
  <cols>
    <col min="1" max="1" width="1.5703125" customWidth="1"/>
    <col min="2" max="2" width="15.140625" customWidth="1"/>
    <col min="3" max="3" width="20.85546875" customWidth="1"/>
    <col min="4" max="4" width="5.42578125" customWidth="1"/>
    <col min="5" max="5" width="18.5703125" customWidth="1"/>
    <col min="6" max="6" width="14.140625" customWidth="1"/>
    <col min="7" max="7" width="1.85546875" customWidth="1"/>
    <col min="8" max="8" width="6.7109375" customWidth="1"/>
    <col min="9" max="9" width="20.85546875" customWidth="1"/>
  </cols>
  <sheetData>
    <row r="1" spans="2:9" ht="21" x14ac:dyDescent="0.35">
      <c r="B1" s="2" t="s">
        <v>0</v>
      </c>
      <c r="C1" s="1"/>
      <c r="D1" s="1"/>
      <c r="E1" s="1"/>
      <c r="F1" s="1"/>
      <c r="G1" s="1"/>
      <c r="H1" s="1"/>
      <c r="I1" s="1"/>
    </row>
    <row r="2" spans="2:9" ht="21" x14ac:dyDescent="0.35">
      <c r="B2" s="3" t="s">
        <v>1</v>
      </c>
      <c r="C2" s="1"/>
      <c r="D2" s="1"/>
      <c r="E2" s="1"/>
      <c r="F2" s="1"/>
      <c r="G2" s="1"/>
      <c r="H2" s="1"/>
      <c r="I2" s="1"/>
    </row>
    <row r="4" spans="2:9" ht="21" x14ac:dyDescent="0.35">
      <c r="B4" s="48" t="s">
        <v>79</v>
      </c>
      <c r="C4" s="48"/>
      <c r="D4" s="48"/>
      <c r="E4" s="48"/>
      <c r="F4" s="48"/>
      <c r="G4" s="33"/>
      <c r="H4" s="4"/>
      <c r="I4" s="4"/>
    </row>
    <row r="6" spans="2:9" x14ac:dyDescent="0.25">
      <c r="B6" t="s">
        <v>86</v>
      </c>
      <c r="C6" s="28" t="s">
        <v>85</v>
      </c>
      <c r="D6" s="28"/>
      <c r="E6" s="29" t="s">
        <v>74</v>
      </c>
      <c r="F6" s="43">
        <v>43201</v>
      </c>
      <c r="G6" s="22"/>
    </row>
    <row r="7" spans="2:9" x14ac:dyDescent="0.25">
      <c r="B7" t="s">
        <v>3</v>
      </c>
      <c r="C7" s="43" t="s">
        <v>87</v>
      </c>
      <c r="D7" s="28"/>
      <c r="E7" s="28"/>
      <c r="F7" s="28"/>
    </row>
    <row r="8" spans="2:9" x14ac:dyDescent="0.25">
      <c r="B8" t="s">
        <v>7</v>
      </c>
      <c r="C8" s="44">
        <v>252000</v>
      </c>
      <c r="D8" s="30"/>
      <c r="E8" s="28"/>
      <c r="F8" s="28"/>
    </row>
    <row r="9" spans="2:9" x14ac:dyDescent="0.25">
      <c r="C9" s="28"/>
      <c r="D9" s="28"/>
      <c r="E9" s="28"/>
      <c r="F9" s="28"/>
    </row>
    <row r="10" spans="2:9" x14ac:dyDescent="0.25">
      <c r="B10" t="s">
        <v>4</v>
      </c>
      <c r="C10" s="45" t="s">
        <v>46</v>
      </c>
      <c r="D10" s="43"/>
      <c r="E10" s="28"/>
      <c r="F10" s="28"/>
    </row>
    <row r="11" spans="2:9" x14ac:dyDescent="0.25">
      <c r="C11" s="28"/>
      <c r="D11" s="28"/>
      <c r="E11" s="28"/>
      <c r="F11" s="28"/>
    </row>
    <row r="12" spans="2:9" x14ac:dyDescent="0.25">
      <c r="B12" t="s">
        <v>5</v>
      </c>
      <c r="C12" s="28" t="s">
        <v>88</v>
      </c>
      <c r="D12" s="28"/>
      <c r="E12" s="28"/>
      <c r="F12" s="28"/>
    </row>
    <row r="13" spans="2:9" x14ac:dyDescent="0.25">
      <c r="B13" t="s">
        <v>6</v>
      </c>
      <c r="C13" s="28" t="s">
        <v>89</v>
      </c>
      <c r="D13" s="28"/>
      <c r="E13" s="28"/>
      <c r="F13" s="28"/>
    </row>
    <row r="14" spans="2:9" x14ac:dyDescent="0.25">
      <c r="C14" s="28"/>
      <c r="D14" s="28"/>
      <c r="E14" s="28"/>
      <c r="F14" s="28"/>
    </row>
    <row r="16" spans="2:9" x14ac:dyDescent="0.25">
      <c r="B16" s="14" t="s">
        <v>9</v>
      </c>
      <c r="C16" s="15"/>
      <c r="D16" s="15"/>
      <c r="E16" s="16" t="s">
        <v>8</v>
      </c>
    </row>
    <row r="18" spans="2:7" x14ac:dyDescent="0.25">
      <c r="C18" t="s">
        <v>10</v>
      </c>
      <c r="E18" s="5">
        <f>ROUND(Salary!E36,2)</f>
        <v>14875</v>
      </c>
    </row>
    <row r="19" spans="2:7" x14ac:dyDescent="0.25">
      <c r="C19" t="s">
        <v>11</v>
      </c>
      <c r="E19" s="5">
        <f>ROUND(Benefits!E36,2)</f>
        <v>3855</v>
      </c>
    </row>
    <row r="20" spans="2:7" x14ac:dyDescent="0.25">
      <c r="C20" t="s">
        <v>12</v>
      </c>
      <c r="E20" s="5">
        <f>ROUND(Treatment!F37,2)</f>
        <v>2960</v>
      </c>
    </row>
    <row r="21" spans="2:7" x14ac:dyDescent="0.25">
      <c r="C21" t="s">
        <v>13</v>
      </c>
      <c r="E21" s="5">
        <f>ROUND('Testing&amp;Lab'!E36,2)</f>
        <v>7800</v>
      </c>
    </row>
    <row r="22" spans="2:7" x14ac:dyDescent="0.25">
      <c r="C22" t="s">
        <v>14</v>
      </c>
      <c r="E22" s="5">
        <f>ROUND('Office Expense'!E36,2)</f>
        <v>3118</v>
      </c>
    </row>
    <row r="23" spans="2:7" x14ac:dyDescent="0.25">
      <c r="C23" t="s">
        <v>15</v>
      </c>
      <c r="E23" s="5">
        <f>ROUND(Other!E31,2)</f>
        <v>800</v>
      </c>
    </row>
    <row r="24" spans="2:7" x14ac:dyDescent="0.25">
      <c r="C24" t="s">
        <v>16</v>
      </c>
      <c r="E24" s="5">
        <f>ROUND(Equipment!E26,2)</f>
        <v>7844</v>
      </c>
    </row>
    <row r="25" spans="2:7" x14ac:dyDescent="0.25">
      <c r="C25" t="s">
        <v>17</v>
      </c>
      <c r="E25" s="5">
        <f>ROUND('Travel&amp;Training'!E36+'Travel&amp;Training'!F36,2)</f>
        <v>1268</v>
      </c>
    </row>
    <row r="26" spans="2:7" x14ac:dyDescent="0.25">
      <c r="C26" t="s">
        <v>24</v>
      </c>
      <c r="D26" s="23"/>
      <c r="E26" s="5">
        <f>ROUND('Indirect Costs'!E32,2)</f>
        <v>3527.5</v>
      </c>
    </row>
    <row r="27" spans="2:7" x14ac:dyDescent="0.25">
      <c r="E27" s="5"/>
    </row>
    <row r="28" spans="2:7" x14ac:dyDescent="0.25">
      <c r="C28" s="17" t="s">
        <v>23</v>
      </c>
      <c r="D28" s="17"/>
      <c r="E28" s="18">
        <f>SUM(E18:E26)</f>
        <v>46047.5</v>
      </c>
    </row>
    <row r="29" spans="2:7" x14ac:dyDescent="0.25">
      <c r="E29" s="5"/>
    </row>
    <row r="30" spans="2:7" x14ac:dyDescent="0.25">
      <c r="E30" s="5"/>
    </row>
    <row r="31" spans="2:7" ht="15.75" thickBot="1" x14ac:dyDescent="0.3"/>
    <row r="32" spans="2:7" ht="67.5" customHeight="1" x14ac:dyDescent="0.25">
      <c r="B32" s="49" t="s">
        <v>81</v>
      </c>
      <c r="C32" s="50"/>
      <c r="D32" s="50"/>
      <c r="E32" s="50"/>
      <c r="F32" s="51"/>
      <c r="G32" s="41"/>
    </row>
    <row r="33" spans="2:7" x14ac:dyDescent="0.25">
      <c r="B33" s="36" t="s">
        <v>80</v>
      </c>
      <c r="C33" s="46"/>
      <c r="D33" s="26"/>
      <c r="E33" s="27" t="s">
        <v>74</v>
      </c>
      <c r="F33" s="47"/>
      <c r="G33" s="42"/>
    </row>
    <row r="34" spans="2:7" ht="15.75" thickBot="1" x14ac:dyDescent="0.3">
      <c r="B34" s="38"/>
      <c r="C34" s="39"/>
      <c r="D34" s="39"/>
      <c r="E34" s="39"/>
      <c r="F34" s="40"/>
      <c r="G34" s="37"/>
    </row>
  </sheetData>
  <mergeCells count="2">
    <mergeCell ref="B4:F4"/>
    <mergeCell ref="B32:F32"/>
  </mergeCells>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workbookViewId="0">
      <pane ySplit="13" topLeftCell="A14" activePane="bottomLeft" state="frozen"/>
      <selection activeCell="M19" sqref="M19"/>
      <selection pane="bottomLeft" activeCell="E7" sqref="E7"/>
    </sheetView>
  </sheetViews>
  <sheetFormatPr defaultRowHeight="15" x14ac:dyDescent="0.25"/>
  <cols>
    <col min="1" max="1" width="18" customWidth="1"/>
    <col min="2" max="2" width="22.85546875" customWidth="1"/>
    <col min="3" max="3" width="2.7109375" customWidth="1"/>
    <col min="4" max="4" width="13" customWidth="1"/>
    <col min="5" max="5" width="19.85546875" customWidth="1"/>
    <col min="7" max="7" width="7.5703125" customWidth="1"/>
    <col min="8" max="8" width="12.28515625" bestFit="1" customWidth="1"/>
  </cols>
  <sheetData>
    <row r="1" spans="1:5" ht="21" x14ac:dyDescent="0.35">
      <c r="A1" s="2" t="s">
        <v>0</v>
      </c>
    </row>
    <row r="2" spans="1:5" ht="21" x14ac:dyDescent="0.35">
      <c r="A2" s="3" t="s">
        <v>1</v>
      </c>
    </row>
    <row r="4" spans="1:5" ht="21" x14ac:dyDescent="0.35">
      <c r="A4" s="48" t="s">
        <v>2</v>
      </c>
      <c r="B4" s="48"/>
      <c r="C4" s="48"/>
      <c r="D4" s="48"/>
      <c r="E4" s="48"/>
    </row>
    <row r="6" spans="1:5" ht="19.5" customHeight="1" x14ac:dyDescent="0.25">
      <c r="A6" t="s">
        <v>86</v>
      </c>
      <c r="B6" s="11" t="str">
        <f>Summary!C6</f>
        <v>County/Program Name</v>
      </c>
      <c r="D6" s="20" t="s">
        <v>18</v>
      </c>
      <c r="E6" s="21" t="s">
        <v>24</v>
      </c>
    </row>
    <row r="7" spans="1:5" ht="19.5" customHeight="1" x14ac:dyDescent="0.25">
      <c r="A7" t="s">
        <v>3</v>
      </c>
      <c r="B7" s="10" t="str">
        <f>Summary!C7</f>
        <v>Award Number</v>
      </c>
    </row>
    <row r="8" spans="1:5" ht="19.5" customHeight="1" x14ac:dyDescent="0.25">
      <c r="A8" t="s">
        <v>7</v>
      </c>
      <c r="B8" s="35">
        <f>Summary!C8</f>
        <v>252000</v>
      </c>
    </row>
    <row r="9" spans="1:5" ht="19.5" customHeight="1" x14ac:dyDescent="0.25">
      <c r="B9" s="11"/>
    </row>
    <row r="10" spans="1:5" ht="19.5" customHeight="1" x14ac:dyDescent="0.25">
      <c r="A10" t="s">
        <v>4</v>
      </c>
      <c r="B10" s="10" t="str">
        <f>Summary!C10</f>
        <v>I-Jan2018</v>
      </c>
    </row>
    <row r="11" spans="1:5" ht="8.25" customHeight="1" x14ac:dyDescent="0.25"/>
    <row r="13" spans="1:5" x14ac:dyDescent="0.25">
      <c r="A13" s="6" t="s">
        <v>32</v>
      </c>
      <c r="B13" s="52" t="s">
        <v>33</v>
      </c>
      <c r="C13" s="53"/>
      <c r="D13" s="54"/>
      <c r="E13" s="6" t="s">
        <v>20</v>
      </c>
    </row>
    <row r="14" spans="1:5" x14ac:dyDescent="0.25">
      <c r="A14" s="13" t="s">
        <v>10</v>
      </c>
      <c r="B14" s="7"/>
      <c r="C14" s="8"/>
      <c r="D14" s="9"/>
      <c r="E14" s="12">
        <f>Salary!E36</f>
        <v>14875</v>
      </c>
    </row>
    <row r="15" spans="1:5" x14ac:dyDescent="0.25">
      <c r="A15" s="13" t="s">
        <v>11</v>
      </c>
      <c r="B15" s="7"/>
      <c r="C15" s="8"/>
      <c r="D15" s="9"/>
      <c r="E15" s="12">
        <f>Benefits!E36</f>
        <v>3855</v>
      </c>
    </row>
    <row r="16" spans="1:5" x14ac:dyDescent="0.25">
      <c r="A16" s="13" t="s">
        <v>12</v>
      </c>
      <c r="B16" s="7" t="s">
        <v>34</v>
      </c>
      <c r="C16" s="8"/>
      <c r="D16" s="9"/>
      <c r="E16" s="12">
        <f>Treatment!E36</f>
        <v>1760</v>
      </c>
    </row>
    <row r="17" spans="1:8" x14ac:dyDescent="0.25">
      <c r="A17" s="13" t="s">
        <v>12</v>
      </c>
      <c r="B17" s="7" t="s">
        <v>35</v>
      </c>
      <c r="C17" s="8"/>
      <c r="D17" s="9"/>
      <c r="E17" s="12">
        <f>Treatment!F36</f>
        <v>1200</v>
      </c>
    </row>
    <row r="18" spans="1:8" x14ac:dyDescent="0.25">
      <c r="A18" s="13" t="s">
        <v>36</v>
      </c>
      <c r="B18" s="7"/>
      <c r="C18" s="8"/>
      <c r="D18" s="9"/>
      <c r="E18" s="12">
        <f>'Testing&amp;Lab'!E36</f>
        <v>7800</v>
      </c>
    </row>
    <row r="19" spans="1:8" x14ac:dyDescent="0.25">
      <c r="A19" s="13" t="s">
        <v>14</v>
      </c>
      <c r="B19" s="7"/>
      <c r="C19" s="8"/>
      <c r="D19" s="9"/>
      <c r="E19" s="12">
        <f>'Office Expense'!E36</f>
        <v>3118</v>
      </c>
    </row>
    <row r="20" spans="1:8" x14ac:dyDescent="0.25">
      <c r="A20" s="13" t="s">
        <v>22</v>
      </c>
      <c r="B20" s="7" t="s">
        <v>37</v>
      </c>
      <c r="C20" s="8"/>
      <c r="D20" s="9"/>
      <c r="E20" s="12">
        <f>Other!E31</f>
        <v>800</v>
      </c>
    </row>
    <row r="21" spans="1:8" x14ac:dyDescent="0.25">
      <c r="A21" s="13" t="s">
        <v>22</v>
      </c>
      <c r="B21" s="7" t="s">
        <v>38</v>
      </c>
      <c r="C21" s="8"/>
      <c r="D21" s="9"/>
      <c r="E21" s="12">
        <v>0</v>
      </c>
    </row>
    <row r="22" spans="1:8" x14ac:dyDescent="0.25">
      <c r="A22" s="13" t="s">
        <v>16</v>
      </c>
      <c r="B22" s="7" t="s">
        <v>39</v>
      </c>
      <c r="C22" s="8"/>
      <c r="D22" s="9"/>
      <c r="E22" s="12">
        <f>Equipment!E26+Equipment!E27</f>
        <v>2399</v>
      </c>
    </row>
    <row r="23" spans="1:8" x14ac:dyDescent="0.25">
      <c r="A23" s="13" t="s">
        <v>16</v>
      </c>
      <c r="B23" s="7" t="s">
        <v>40</v>
      </c>
      <c r="C23" s="8"/>
      <c r="D23" s="9"/>
      <c r="E23" s="12">
        <f>-Equipment!E27</f>
        <v>5445</v>
      </c>
    </row>
    <row r="24" spans="1:8" x14ac:dyDescent="0.25">
      <c r="A24" s="13" t="s">
        <v>41</v>
      </c>
      <c r="B24" s="7" t="s">
        <v>37</v>
      </c>
      <c r="C24" s="8"/>
      <c r="D24" s="9"/>
      <c r="E24" s="12">
        <f>'Travel&amp;Training'!E36</f>
        <v>668</v>
      </c>
    </row>
    <row r="25" spans="1:8" x14ac:dyDescent="0.25">
      <c r="A25" s="13" t="s">
        <v>41</v>
      </c>
      <c r="B25" s="7" t="s">
        <v>42</v>
      </c>
      <c r="C25" s="8"/>
      <c r="D25" s="9"/>
      <c r="E25" s="12">
        <f>'Travel&amp;Training'!F36</f>
        <v>600</v>
      </c>
    </row>
    <row r="26" spans="1:8" x14ac:dyDescent="0.25">
      <c r="A26" s="13"/>
      <c r="B26" s="7"/>
      <c r="C26" s="8"/>
      <c r="D26" s="9"/>
      <c r="E26" s="12"/>
    </row>
    <row r="27" spans="1:8" x14ac:dyDescent="0.25">
      <c r="A27" s="13"/>
      <c r="B27" s="7"/>
      <c r="C27" s="8"/>
      <c r="D27" s="9"/>
      <c r="E27" s="12"/>
    </row>
    <row r="28" spans="1:8" x14ac:dyDescent="0.25">
      <c r="A28" s="25"/>
      <c r="B28" s="26"/>
      <c r="C28" s="26"/>
      <c r="D28" s="27" t="s">
        <v>44</v>
      </c>
      <c r="E28" s="31">
        <f>SUM(E14:E27)</f>
        <v>42520</v>
      </c>
      <c r="G28" t="s">
        <v>45</v>
      </c>
      <c r="H28" s="34">
        <f>E28-Summary!E28+Summary!E26</f>
        <v>0</v>
      </c>
    </row>
    <row r="29" spans="1:8" x14ac:dyDescent="0.25">
      <c r="A29" s="25"/>
      <c r="B29" s="26"/>
      <c r="C29" s="26"/>
      <c r="D29" s="27" t="s">
        <v>43</v>
      </c>
      <c r="E29" s="31">
        <f>SUM(E14:E27)-E17-E21-E23-E25</f>
        <v>35275</v>
      </c>
    </row>
    <row r="30" spans="1:8" x14ac:dyDescent="0.25">
      <c r="A30" s="28"/>
      <c r="B30" s="28"/>
      <c r="C30" s="28"/>
      <c r="D30" s="29" t="s">
        <v>27</v>
      </c>
      <c r="E30" s="32">
        <v>0.1</v>
      </c>
    </row>
    <row r="31" spans="1:8" x14ac:dyDescent="0.25">
      <c r="A31" s="28"/>
      <c r="B31" s="28"/>
      <c r="C31" s="28"/>
      <c r="D31" s="28"/>
      <c r="E31" s="28"/>
    </row>
    <row r="32" spans="1:8" x14ac:dyDescent="0.25">
      <c r="A32" s="28"/>
      <c r="B32" s="28"/>
      <c r="C32" s="29"/>
      <c r="D32" s="29" t="s">
        <v>82</v>
      </c>
      <c r="E32" s="30">
        <f>E29*E30</f>
        <v>3527.5</v>
      </c>
    </row>
    <row r="34" spans="1:5" ht="32.25" customHeight="1" x14ac:dyDescent="0.25">
      <c r="A34" s="56" t="s">
        <v>28</v>
      </c>
      <c r="B34" s="56"/>
      <c r="C34" s="56"/>
      <c r="D34" s="56"/>
      <c r="E34" s="56"/>
    </row>
  </sheetData>
  <mergeCells count="3">
    <mergeCell ref="A4:E4"/>
    <mergeCell ref="B13:D13"/>
    <mergeCell ref="A34:E34"/>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3" topLeftCell="A14" activePane="bottomLeft" state="frozen"/>
      <selection activeCell="M19" sqref="M19"/>
      <selection pane="bottomLeft" activeCell="A6" sqref="A6"/>
    </sheetView>
  </sheetViews>
  <sheetFormatPr defaultRowHeight="15" x14ac:dyDescent="0.25"/>
  <cols>
    <col min="1" max="1" width="18" customWidth="1"/>
    <col min="2" max="2" width="22.85546875" customWidth="1"/>
    <col min="3" max="3" width="2.7109375" customWidth="1"/>
    <col min="4" max="4" width="13" customWidth="1"/>
    <col min="5" max="5" width="19.85546875" customWidth="1"/>
  </cols>
  <sheetData>
    <row r="1" spans="1:5" ht="21" x14ac:dyDescent="0.35">
      <c r="A1" s="2" t="s">
        <v>0</v>
      </c>
    </row>
    <row r="2" spans="1:5" ht="21" x14ac:dyDescent="0.35">
      <c r="A2" s="3" t="s">
        <v>1</v>
      </c>
    </row>
    <row r="4" spans="1:5" ht="21" x14ac:dyDescent="0.35">
      <c r="A4" s="48" t="s">
        <v>2</v>
      </c>
      <c r="B4" s="48"/>
      <c r="C4" s="48"/>
      <c r="D4" s="48"/>
      <c r="E4" s="48"/>
    </row>
    <row r="6" spans="1:5" ht="19.5" customHeight="1" x14ac:dyDescent="0.25">
      <c r="A6" t="s">
        <v>86</v>
      </c>
      <c r="B6" s="11" t="str">
        <f>Summary!C6</f>
        <v>County/Program Name</v>
      </c>
      <c r="D6" s="19" t="s">
        <v>18</v>
      </c>
      <c r="E6" s="17" t="s">
        <v>10</v>
      </c>
    </row>
    <row r="7" spans="1:5" ht="19.5" customHeight="1" x14ac:dyDescent="0.25">
      <c r="A7" t="s">
        <v>3</v>
      </c>
      <c r="B7" s="10" t="str">
        <f>Summary!C7</f>
        <v>Award Number</v>
      </c>
    </row>
    <row r="8" spans="1:5" ht="19.5" customHeight="1" x14ac:dyDescent="0.25">
      <c r="A8" t="s">
        <v>7</v>
      </c>
      <c r="B8" s="35">
        <f>Summary!C8</f>
        <v>252000</v>
      </c>
    </row>
    <row r="9" spans="1:5" ht="19.5" customHeight="1" x14ac:dyDescent="0.25">
      <c r="B9" s="11"/>
    </row>
    <row r="10" spans="1:5" ht="19.5" customHeight="1" x14ac:dyDescent="0.25">
      <c r="A10" t="s">
        <v>4</v>
      </c>
      <c r="B10" s="10" t="str">
        <f>Summary!C10</f>
        <v>I-Jan2018</v>
      </c>
    </row>
    <row r="11" spans="1:5" ht="8.25" customHeight="1" x14ac:dyDescent="0.25"/>
    <row r="13" spans="1:5" ht="30" x14ac:dyDescent="0.25">
      <c r="A13" s="6" t="s">
        <v>21</v>
      </c>
      <c r="B13" s="52" t="s">
        <v>19</v>
      </c>
      <c r="C13" s="53"/>
      <c r="D13" s="54"/>
      <c r="E13" s="6" t="s">
        <v>20</v>
      </c>
    </row>
    <row r="14" spans="1:5" x14ac:dyDescent="0.25">
      <c r="A14" s="13">
        <v>43131</v>
      </c>
      <c r="B14" s="7" t="s">
        <v>47</v>
      </c>
      <c r="C14" s="8"/>
      <c r="D14" s="9"/>
      <c r="E14" s="12">
        <v>4250</v>
      </c>
    </row>
    <row r="15" spans="1:5" x14ac:dyDescent="0.25">
      <c r="A15" s="13">
        <v>43159</v>
      </c>
      <c r="B15" s="7" t="s">
        <v>67</v>
      </c>
      <c r="C15" s="8"/>
      <c r="D15" s="9"/>
      <c r="E15" s="12">
        <v>4250</v>
      </c>
    </row>
    <row r="16" spans="1:5" x14ac:dyDescent="0.25">
      <c r="A16" s="13">
        <v>43190</v>
      </c>
      <c r="B16" s="7" t="s">
        <v>68</v>
      </c>
      <c r="C16" s="8"/>
      <c r="D16" s="9"/>
      <c r="E16" s="12">
        <f>2125*3</f>
        <v>6375</v>
      </c>
    </row>
    <row r="17" spans="1:5" x14ac:dyDescent="0.25">
      <c r="A17" s="13"/>
      <c r="B17" s="7"/>
      <c r="C17" s="8"/>
      <c r="D17" s="9"/>
      <c r="E17" s="12"/>
    </row>
    <row r="18" spans="1:5" x14ac:dyDescent="0.25">
      <c r="A18" s="13"/>
      <c r="B18" s="7"/>
      <c r="C18" s="8"/>
      <c r="D18" s="9"/>
      <c r="E18" s="12"/>
    </row>
    <row r="19" spans="1:5" x14ac:dyDescent="0.25">
      <c r="A19" s="13"/>
      <c r="B19" s="7"/>
      <c r="C19" s="8"/>
      <c r="D19" s="9"/>
      <c r="E19" s="12"/>
    </row>
    <row r="20" spans="1:5" x14ac:dyDescent="0.25">
      <c r="A20" s="13"/>
      <c r="B20" s="7"/>
      <c r="C20" s="8"/>
      <c r="D20" s="9"/>
      <c r="E20" s="12"/>
    </row>
    <row r="21" spans="1:5" x14ac:dyDescent="0.25">
      <c r="A21" s="13"/>
      <c r="B21" s="7"/>
      <c r="C21" s="8"/>
      <c r="D21" s="9"/>
      <c r="E21" s="12"/>
    </row>
    <row r="22" spans="1:5" x14ac:dyDescent="0.25">
      <c r="A22" s="13"/>
      <c r="B22" s="7"/>
      <c r="C22" s="8"/>
      <c r="D22" s="9"/>
      <c r="E22" s="12"/>
    </row>
    <row r="23" spans="1:5" x14ac:dyDescent="0.25">
      <c r="A23" s="13"/>
      <c r="B23" s="7"/>
      <c r="C23" s="8"/>
      <c r="D23" s="9"/>
      <c r="E23" s="12"/>
    </row>
    <row r="24" spans="1:5" x14ac:dyDescent="0.25">
      <c r="A24" s="13"/>
      <c r="B24" s="7"/>
      <c r="C24" s="8"/>
      <c r="D24" s="9"/>
      <c r="E24" s="12"/>
    </row>
    <row r="25" spans="1:5" x14ac:dyDescent="0.25">
      <c r="A25" s="13"/>
      <c r="B25" s="7"/>
      <c r="C25" s="8"/>
      <c r="D25" s="9"/>
      <c r="E25" s="12"/>
    </row>
    <row r="26" spans="1:5" x14ac:dyDescent="0.25">
      <c r="A26" s="13"/>
      <c r="B26" s="7"/>
      <c r="C26" s="8"/>
      <c r="D26" s="9"/>
      <c r="E26" s="12"/>
    </row>
    <row r="27" spans="1:5" x14ac:dyDescent="0.25">
      <c r="A27" s="13"/>
      <c r="B27" s="7"/>
      <c r="C27" s="8"/>
      <c r="D27" s="9"/>
      <c r="E27" s="12"/>
    </row>
    <row r="28" spans="1:5" x14ac:dyDescent="0.25">
      <c r="A28" s="13"/>
      <c r="B28" s="7"/>
      <c r="C28" s="8"/>
      <c r="D28" s="9"/>
      <c r="E28" s="12"/>
    </row>
    <row r="29" spans="1:5" x14ac:dyDescent="0.25">
      <c r="A29" s="13"/>
      <c r="B29" s="7"/>
      <c r="C29" s="8"/>
      <c r="D29" s="9"/>
      <c r="E29" s="12"/>
    </row>
    <row r="30" spans="1:5" x14ac:dyDescent="0.25">
      <c r="A30" s="13"/>
      <c r="B30" s="7"/>
      <c r="C30" s="8"/>
      <c r="D30" s="9"/>
      <c r="E30" s="12"/>
    </row>
    <row r="31" spans="1:5" x14ac:dyDescent="0.25">
      <c r="A31" s="13"/>
      <c r="B31" s="7"/>
      <c r="C31" s="8"/>
      <c r="D31" s="9"/>
      <c r="E31" s="12"/>
    </row>
    <row r="32" spans="1:5" x14ac:dyDescent="0.25">
      <c r="A32" s="13"/>
      <c r="B32" s="7"/>
      <c r="C32" s="8"/>
      <c r="D32" s="9"/>
      <c r="E32" s="12"/>
    </row>
    <row r="33" spans="1:5" x14ac:dyDescent="0.25">
      <c r="A33" s="13"/>
      <c r="B33" s="7"/>
      <c r="C33" s="8"/>
      <c r="D33" s="9"/>
      <c r="E33" s="12"/>
    </row>
    <row r="34" spans="1:5" x14ac:dyDescent="0.25">
      <c r="A34" s="13"/>
      <c r="B34" s="7"/>
      <c r="C34" s="8"/>
      <c r="D34" s="9"/>
      <c r="E34" s="12"/>
    </row>
    <row r="36" spans="1:5" x14ac:dyDescent="0.25">
      <c r="C36" s="10"/>
      <c r="D36" t="s">
        <v>73</v>
      </c>
      <c r="E36" s="5">
        <f>SUM(E14:E34)</f>
        <v>14875</v>
      </c>
    </row>
  </sheetData>
  <mergeCells count="2">
    <mergeCell ref="B13:D13"/>
    <mergeCell ref="A4:E4"/>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3" topLeftCell="A14" activePane="bottomLeft" state="frozen"/>
      <selection activeCell="M19" sqref="M19"/>
      <selection pane="bottomLeft" activeCell="A6" sqref="A6"/>
    </sheetView>
  </sheetViews>
  <sheetFormatPr defaultRowHeight="15" x14ac:dyDescent="0.25"/>
  <cols>
    <col min="1" max="1" width="18" customWidth="1"/>
    <col min="2" max="2" width="22.85546875" customWidth="1"/>
    <col min="3" max="3" width="2.7109375" customWidth="1"/>
    <col min="4" max="4" width="15.85546875" customWidth="1"/>
    <col min="5" max="5" width="19.85546875" customWidth="1"/>
  </cols>
  <sheetData>
    <row r="1" spans="1:5" ht="21" x14ac:dyDescent="0.35">
      <c r="A1" s="2" t="s">
        <v>0</v>
      </c>
    </row>
    <row r="2" spans="1:5" ht="21" x14ac:dyDescent="0.35">
      <c r="A2" s="3" t="s">
        <v>1</v>
      </c>
    </row>
    <row r="4" spans="1:5" ht="21" x14ac:dyDescent="0.35">
      <c r="A4" s="48" t="s">
        <v>2</v>
      </c>
      <c r="B4" s="48"/>
      <c r="C4" s="48"/>
      <c r="D4" s="48"/>
      <c r="E4" s="48"/>
    </row>
    <row r="6" spans="1:5" ht="19.5" customHeight="1" x14ac:dyDescent="0.25">
      <c r="A6" t="s">
        <v>86</v>
      </c>
      <c r="B6" s="11" t="str">
        <f>Summary!C6</f>
        <v>County/Program Name</v>
      </c>
      <c r="D6" s="20" t="s">
        <v>18</v>
      </c>
      <c r="E6" s="21" t="s">
        <v>11</v>
      </c>
    </row>
    <row r="7" spans="1:5" ht="19.5" customHeight="1" x14ac:dyDescent="0.25">
      <c r="A7" t="s">
        <v>3</v>
      </c>
      <c r="B7" s="10" t="str">
        <f>Summary!C7</f>
        <v>Award Number</v>
      </c>
    </row>
    <row r="8" spans="1:5" ht="19.5" customHeight="1" x14ac:dyDescent="0.25">
      <c r="A8" t="s">
        <v>7</v>
      </c>
      <c r="B8" s="35">
        <f>Summary!C8</f>
        <v>252000</v>
      </c>
    </row>
    <row r="9" spans="1:5" ht="19.5" customHeight="1" x14ac:dyDescent="0.25">
      <c r="B9" s="11"/>
    </row>
    <row r="10" spans="1:5" ht="19.5" customHeight="1" x14ac:dyDescent="0.25">
      <c r="A10" t="s">
        <v>4</v>
      </c>
      <c r="B10" s="10" t="str">
        <f>Summary!C10</f>
        <v>I-Jan2018</v>
      </c>
    </row>
    <row r="11" spans="1:5" ht="8.25" customHeight="1" x14ac:dyDescent="0.25"/>
    <row r="13" spans="1:5" ht="30" x14ac:dyDescent="0.25">
      <c r="A13" s="6" t="s">
        <v>21</v>
      </c>
      <c r="B13" s="52" t="s">
        <v>19</v>
      </c>
      <c r="C13" s="53"/>
      <c r="D13" s="54"/>
      <c r="E13" s="6" t="s">
        <v>20</v>
      </c>
    </row>
    <row r="14" spans="1:5" x14ac:dyDescent="0.25">
      <c r="A14" s="13">
        <v>43131</v>
      </c>
      <c r="B14" s="7" t="s">
        <v>48</v>
      </c>
      <c r="C14" s="8"/>
      <c r="D14" s="9"/>
      <c r="E14" s="12">
        <v>1285</v>
      </c>
    </row>
    <row r="15" spans="1:5" x14ac:dyDescent="0.25">
      <c r="A15" s="13">
        <v>43159</v>
      </c>
      <c r="B15" s="7" t="s">
        <v>69</v>
      </c>
      <c r="C15" s="8"/>
      <c r="D15" s="9"/>
      <c r="E15" s="12">
        <f>1285/2</f>
        <v>642.5</v>
      </c>
    </row>
    <row r="16" spans="1:5" x14ac:dyDescent="0.25">
      <c r="A16" s="13">
        <v>43190</v>
      </c>
      <c r="B16" s="7" t="s">
        <v>70</v>
      </c>
      <c r="C16" s="8"/>
      <c r="D16" s="9"/>
      <c r="E16" s="12">
        <f>1285+642.5</f>
        <v>1927.5</v>
      </c>
    </row>
    <row r="17" spans="1:5" x14ac:dyDescent="0.25">
      <c r="A17" s="13"/>
      <c r="B17" s="7"/>
      <c r="C17" s="8"/>
      <c r="D17" s="9"/>
      <c r="E17" s="12"/>
    </row>
    <row r="18" spans="1:5" x14ac:dyDescent="0.25">
      <c r="A18" s="13"/>
      <c r="B18" s="7"/>
      <c r="C18" s="8"/>
      <c r="D18" s="9"/>
      <c r="E18" s="12"/>
    </row>
    <row r="19" spans="1:5" x14ac:dyDescent="0.25">
      <c r="A19" s="13"/>
      <c r="B19" s="7"/>
      <c r="C19" s="8"/>
      <c r="D19" s="9"/>
      <c r="E19" s="12"/>
    </row>
    <row r="20" spans="1:5" x14ac:dyDescent="0.25">
      <c r="A20" s="13"/>
      <c r="B20" s="7"/>
      <c r="C20" s="8"/>
      <c r="D20" s="9"/>
      <c r="E20" s="12"/>
    </row>
    <row r="21" spans="1:5" x14ac:dyDescent="0.25">
      <c r="A21" s="13"/>
      <c r="B21" s="7"/>
      <c r="C21" s="8"/>
      <c r="D21" s="9"/>
      <c r="E21" s="12"/>
    </row>
    <row r="22" spans="1:5" x14ac:dyDescent="0.25">
      <c r="A22" s="13"/>
      <c r="B22" s="7"/>
      <c r="C22" s="8"/>
      <c r="D22" s="9"/>
      <c r="E22" s="12"/>
    </row>
    <row r="23" spans="1:5" x14ac:dyDescent="0.25">
      <c r="A23" s="13"/>
      <c r="B23" s="7"/>
      <c r="C23" s="8"/>
      <c r="D23" s="9"/>
      <c r="E23" s="12"/>
    </row>
    <row r="24" spans="1:5" x14ac:dyDescent="0.25">
      <c r="A24" s="13"/>
      <c r="B24" s="7"/>
      <c r="C24" s="8"/>
      <c r="D24" s="9"/>
      <c r="E24" s="12"/>
    </row>
    <row r="25" spans="1:5" x14ac:dyDescent="0.25">
      <c r="A25" s="13"/>
      <c r="B25" s="7"/>
      <c r="C25" s="8"/>
      <c r="D25" s="9"/>
      <c r="E25" s="12"/>
    </row>
    <row r="26" spans="1:5" x14ac:dyDescent="0.25">
      <c r="A26" s="13"/>
      <c r="B26" s="7"/>
      <c r="C26" s="8"/>
      <c r="D26" s="9"/>
      <c r="E26" s="12"/>
    </row>
    <row r="27" spans="1:5" x14ac:dyDescent="0.25">
      <c r="A27" s="13"/>
      <c r="B27" s="7"/>
      <c r="C27" s="8"/>
      <c r="D27" s="9"/>
      <c r="E27" s="12"/>
    </row>
    <row r="28" spans="1:5" x14ac:dyDescent="0.25">
      <c r="A28" s="13"/>
      <c r="B28" s="7"/>
      <c r="C28" s="8"/>
      <c r="D28" s="9"/>
      <c r="E28" s="12"/>
    </row>
    <row r="29" spans="1:5" x14ac:dyDescent="0.25">
      <c r="A29" s="13"/>
      <c r="B29" s="7"/>
      <c r="C29" s="8"/>
      <c r="D29" s="9"/>
      <c r="E29" s="12"/>
    </row>
    <row r="30" spans="1:5" x14ac:dyDescent="0.25">
      <c r="A30" s="13"/>
      <c r="B30" s="7"/>
      <c r="C30" s="8"/>
      <c r="D30" s="9"/>
      <c r="E30" s="12"/>
    </row>
    <row r="31" spans="1:5" x14ac:dyDescent="0.25">
      <c r="A31" s="13"/>
      <c r="B31" s="7"/>
      <c r="C31" s="8"/>
      <c r="D31" s="9"/>
      <c r="E31" s="12"/>
    </row>
    <row r="32" spans="1:5" x14ac:dyDescent="0.25">
      <c r="A32" s="13"/>
      <c r="B32" s="7"/>
      <c r="C32" s="8"/>
      <c r="D32" s="9"/>
      <c r="E32" s="12"/>
    </row>
    <row r="33" spans="1:5" x14ac:dyDescent="0.25">
      <c r="A33" s="13"/>
      <c r="B33" s="7"/>
      <c r="C33" s="8"/>
      <c r="D33" s="9"/>
      <c r="E33" s="12"/>
    </row>
    <row r="34" spans="1:5" x14ac:dyDescent="0.25">
      <c r="A34" s="13"/>
      <c r="B34" s="7"/>
      <c r="C34" s="8"/>
      <c r="D34" s="9"/>
      <c r="E34" s="12"/>
    </row>
    <row r="36" spans="1:5" x14ac:dyDescent="0.25">
      <c r="C36" s="10"/>
      <c r="D36" s="10" t="s">
        <v>78</v>
      </c>
      <c r="E36" s="5">
        <f>SUM(E14:E34)</f>
        <v>3855</v>
      </c>
    </row>
  </sheetData>
  <mergeCells count="2">
    <mergeCell ref="A4:E4"/>
    <mergeCell ref="B13:D13"/>
  </mergeCells>
  <printOptions horizont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pane ySplit="13" topLeftCell="A20" activePane="bottomLeft" state="frozen"/>
      <selection activeCell="M19" sqref="M19"/>
      <selection pane="bottomLeft" activeCell="A6" activeCellId="1" sqref="M19 A6"/>
    </sheetView>
  </sheetViews>
  <sheetFormatPr defaultRowHeight="15" x14ac:dyDescent="0.25"/>
  <cols>
    <col min="1" max="1" width="18" customWidth="1"/>
    <col min="2" max="2" width="22.85546875" customWidth="1"/>
    <col min="3" max="3" width="2.7109375" customWidth="1"/>
    <col min="4" max="4" width="13" customWidth="1"/>
    <col min="5" max="5" width="14.7109375" customWidth="1"/>
    <col min="6" max="6" width="15.28515625" customWidth="1"/>
  </cols>
  <sheetData>
    <row r="1" spans="1:6" ht="21" x14ac:dyDescent="0.35">
      <c r="A1" s="2" t="s">
        <v>0</v>
      </c>
    </row>
    <row r="2" spans="1:6" ht="21" x14ac:dyDescent="0.35">
      <c r="A2" s="3" t="s">
        <v>1</v>
      </c>
    </row>
    <row r="4" spans="1:6" ht="21" x14ac:dyDescent="0.35">
      <c r="A4" s="48" t="s">
        <v>2</v>
      </c>
      <c r="B4" s="48"/>
      <c r="C4" s="48"/>
      <c r="D4" s="48"/>
      <c r="E4" s="48"/>
    </row>
    <row r="6" spans="1:6" ht="19.5" customHeight="1" x14ac:dyDescent="0.25">
      <c r="A6" t="s">
        <v>86</v>
      </c>
      <c r="B6" s="11" t="str">
        <f>Summary!C6</f>
        <v>County/Program Name</v>
      </c>
      <c r="D6" s="20" t="s">
        <v>18</v>
      </c>
      <c r="E6" s="21" t="s">
        <v>12</v>
      </c>
    </row>
    <row r="7" spans="1:6" ht="19.5" customHeight="1" x14ac:dyDescent="0.25">
      <c r="A7" t="s">
        <v>3</v>
      </c>
      <c r="B7" s="10" t="str">
        <f>Summary!C7</f>
        <v>Award Number</v>
      </c>
    </row>
    <row r="8" spans="1:6" ht="19.5" customHeight="1" x14ac:dyDescent="0.25">
      <c r="A8" t="s">
        <v>7</v>
      </c>
      <c r="B8" s="35">
        <f>Summary!C8</f>
        <v>252000</v>
      </c>
    </row>
    <row r="9" spans="1:6" ht="19.5" customHeight="1" x14ac:dyDescent="0.25">
      <c r="B9" s="11"/>
    </row>
    <row r="10" spans="1:6" ht="19.5" customHeight="1" x14ac:dyDescent="0.25">
      <c r="A10" t="s">
        <v>4</v>
      </c>
      <c r="B10" s="10" t="str">
        <f>Summary!C10</f>
        <v>I-Jan2018</v>
      </c>
    </row>
    <row r="11" spans="1:6" ht="8.25" customHeight="1" x14ac:dyDescent="0.25"/>
    <row r="13" spans="1:6" ht="45" x14ac:dyDescent="0.25">
      <c r="A13" s="6" t="s">
        <v>21</v>
      </c>
      <c r="B13" s="52" t="s">
        <v>19</v>
      </c>
      <c r="C13" s="53"/>
      <c r="D13" s="54"/>
      <c r="E13" s="6" t="s">
        <v>29</v>
      </c>
      <c r="F13" s="6" t="s">
        <v>20</v>
      </c>
    </row>
    <row r="14" spans="1:6" x14ac:dyDescent="0.25">
      <c r="A14" s="13">
        <v>43115</v>
      </c>
      <c r="B14" s="7" t="s">
        <v>77</v>
      </c>
      <c r="C14" s="8"/>
      <c r="D14" s="9"/>
      <c r="E14" s="12">
        <f>200*5</f>
        <v>1000</v>
      </c>
      <c r="F14" s="12"/>
    </row>
    <row r="15" spans="1:6" x14ac:dyDescent="0.25">
      <c r="A15" s="13">
        <v>43115</v>
      </c>
      <c r="B15" s="7" t="s">
        <v>49</v>
      </c>
      <c r="C15" s="8"/>
      <c r="D15" s="9"/>
      <c r="E15" s="12">
        <v>-200</v>
      </c>
      <c r="F15" s="12"/>
    </row>
    <row r="16" spans="1:6" x14ac:dyDescent="0.25">
      <c r="A16" s="13">
        <v>43125</v>
      </c>
      <c r="B16" s="7" t="s">
        <v>50</v>
      </c>
      <c r="C16" s="8"/>
      <c r="D16" s="9"/>
      <c r="E16" s="12"/>
      <c r="F16" s="12">
        <v>600</v>
      </c>
    </row>
    <row r="17" spans="1:13" x14ac:dyDescent="0.25">
      <c r="A17" s="13">
        <v>43133</v>
      </c>
      <c r="B17" s="7" t="s">
        <v>76</v>
      </c>
      <c r="C17" s="8"/>
      <c r="D17" s="9"/>
      <c r="E17" s="12">
        <f>200*6</f>
        <v>1200</v>
      </c>
      <c r="F17" s="12"/>
    </row>
    <row r="18" spans="1:13" x14ac:dyDescent="0.25">
      <c r="A18" s="13">
        <v>43133</v>
      </c>
      <c r="B18" s="7" t="s">
        <v>49</v>
      </c>
      <c r="C18" s="8"/>
      <c r="D18" s="9"/>
      <c r="E18" s="12">
        <f>-E17*0.2</f>
        <v>-240</v>
      </c>
      <c r="F18" s="12"/>
    </row>
    <row r="19" spans="1:13" x14ac:dyDescent="0.25">
      <c r="A19" s="13">
        <v>43190</v>
      </c>
      <c r="B19" s="7" t="s">
        <v>50</v>
      </c>
      <c r="C19" s="8"/>
      <c r="D19" s="9"/>
      <c r="E19" s="12"/>
      <c r="F19" s="12">
        <v>600</v>
      </c>
      <c r="M19" t="s">
        <v>86</v>
      </c>
    </row>
    <row r="20" spans="1:13" x14ac:dyDescent="0.25">
      <c r="A20" s="13"/>
      <c r="B20" s="7"/>
      <c r="C20" s="8"/>
      <c r="D20" s="9"/>
      <c r="E20" s="12"/>
      <c r="F20" s="12"/>
    </row>
    <row r="21" spans="1:13" x14ac:dyDescent="0.25">
      <c r="A21" s="13"/>
      <c r="B21" s="7"/>
      <c r="C21" s="8"/>
      <c r="D21" s="9"/>
      <c r="E21" s="12"/>
      <c r="F21" s="12"/>
    </row>
    <row r="22" spans="1:13" x14ac:dyDescent="0.25">
      <c r="A22" s="13"/>
      <c r="B22" s="7"/>
      <c r="C22" s="8"/>
      <c r="D22" s="9"/>
      <c r="E22" s="12"/>
      <c r="F22" s="12"/>
    </row>
    <row r="23" spans="1:13" x14ac:dyDescent="0.25">
      <c r="A23" s="13"/>
      <c r="B23" s="7"/>
      <c r="C23" s="8"/>
      <c r="D23" s="9"/>
      <c r="E23" s="12"/>
      <c r="F23" s="12"/>
    </row>
    <row r="24" spans="1:13" x14ac:dyDescent="0.25">
      <c r="A24" s="13"/>
      <c r="B24" s="7"/>
      <c r="C24" s="8"/>
      <c r="D24" s="9"/>
      <c r="E24" s="12"/>
      <c r="F24" s="12"/>
    </row>
    <row r="25" spans="1:13" x14ac:dyDescent="0.25">
      <c r="A25" s="13"/>
      <c r="B25" s="7"/>
      <c r="C25" s="8"/>
      <c r="D25" s="9"/>
      <c r="E25" s="12"/>
      <c r="F25" s="12"/>
    </row>
    <row r="26" spans="1:13" x14ac:dyDescent="0.25">
      <c r="A26" s="13"/>
      <c r="B26" s="7"/>
      <c r="C26" s="8"/>
      <c r="D26" s="9"/>
      <c r="E26" s="12"/>
      <c r="F26" s="12"/>
    </row>
    <row r="27" spans="1:13" x14ac:dyDescent="0.25">
      <c r="A27" s="13"/>
      <c r="B27" s="7"/>
      <c r="C27" s="8"/>
      <c r="D27" s="9"/>
      <c r="E27" s="12"/>
      <c r="F27" s="12"/>
    </row>
    <row r="28" spans="1:13" x14ac:dyDescent="0.25">
      <c r="A28" s="13"/>
      <c r="B28" s="7"/>
      <c r="C28" s="8"/>
      <c r="D28" s="9"/>
      <c r="E28" s="12"/>
      <c r="F28" s="12"/>
    </row>
    <row r="29" spans="1:13" x14ac:dyDescent="0.25">
      <c r="A29" s="13"/>
      <c r="B29" s="7"/>
      <c r="C29" s="8"/>
      <c r="D29" s="9"/>
      <c r="E29" s="12"/>
      <c r="F29" s="12"/>
    </row>
    <row r="30" spans="1:13" x14ac:dyDescent="0.25">
      <c r="A30" s="13"/>
      <c r="B30" s="7"/>
      <c r="C30" s="8"/>
      <c r="D30" s="9"/>
      <c r="E30" s="12"/>
      <c r="F30" s="12"/>
    </row>
    <row r="31" spans="1:13" x14ac:dyDescent="0.25">
      <c r="A31" s="13"/>
      <c r="B31" s="7"/>
      <c r="C31" s="8"/>
      <c r="D31" s="9"/>
      <c r="E31" s="12"/>
      <c r="F31" s="12"/>
    </row>
    <row r="32" spans="1:13" x14ac:dyDescent="0.25">
      <c r="A32" s="13"/>
      <c r="B32" s="7"/>
      <c r="C32" s="8"/>
      <c r="D32" s="9"/>
      <c r="E32" s="12"/>
      <c r="F32" s="12"/>
    </row>
    <row r="33" spans="1:6" x14ac:dyDescent="0.25">
      <c r="A33" s="13"/>
      <c r="B33" s="7"/>
      <c r="C33" s="8"/>
      <c r="D33" s="9"/>
      <c r="E33" s="12"/>
      <c r="F33" s="12"/>
    </row>
    <row r="34" spans="1:6" x14ac:dyDescent="0.25">
      <c r="A34" s="13"/>
      <c r="B34" s="7"/>
      <c r="C34" s="8"/>
      <c r="D34" s="9"/>
      <c r="E34" s="12"/>
      <c r="F34" s="12"/>
    </row>
    <row r="36" spans="1:6" x14ac:dyDescent="0.25">
      <c r="C36" s="10"/>
      <c r="D36" t="s">
        <v>30</v>
      </c>
      <c r="E36" s="5">
        <f>SUM(E14:E34)</f>
        <v>1760</v>
      </c>
      <c r="F36" s="5">
        <f>SUM(F14:F34)</f>
        <v>1200</v>
      </c>
    </row>
    <row r="37" spans="1:6" x14ac:dyDescent="0.25">
      <c r="D37" t="s">
        <v>31</v>
      </c>
      <c r="F37" s="34">
        <f>F36+E36</f>
        <v>2960</v>
      </c>
    </row>
  </sheetData>
  <mergeCells count="2">
    <mergeCell ref="A4:E4"/>
    <mergeCell ref="B13:D13"/>
  </mergeCells>
  <printOptions horizont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3" topLeftCell="A26" activePane="bottomLeft" state="frozen"/>
      <selection activeCell="M19" sqref="M19"/>
      <selection pane="bottomLeft" activeCell="A6" sqref="A6"/>
    </sheetView>
  </sheetViews>
  <sheetFormatPr defaultRowHeight="15" x14ac:dyDescent="0.25"/>
  <cols>
    <col min="1" max="1" width="18" customWidth="1"/>
    <col min="2" max="2" width="22.85546875" customWidth="1"/>
    <col min="3" max="3" width="2.7109375" customWidth="1"/>
    <col min="4" max="4" width="13" customWidth="1"/>
    <col min="5" max="5" width="21.7109375" customWidth="1"/>
  </cols>
  <sheetData>
    <row r="1" spans="1:5" ht="21" x14ac:dyDescent="0.35">
      <c r="A1" s="2" t="s">
        <v>0</v>
      </c>
    </row>
    <row r="2" spans="1:5" ht="21" x14ac:dyDescent="0.35">
      <c r="A2" s="3" t="s">
        <v>1</v>
      </c>
    </row>
    <row r="4" spans="1:5" ht="21" x14ac:dyDescent="0.35">
      <c r="A4" s="48" t="s">
        <v>2</v>
      </c>
      <c r="B4" s="48"/>
      <c r="C4" s="48"/>
      <c r="D4" s="48"/>
      <c r="E4" s="48"/>
    </row>
    <row r="6" spans="1:5" ht="19.5" customHeight="1" x14ac:dyDescent="0.25">
      <c r="A6" t="s">
        <v>86</v>
      </c>
      <c r="B6" s="11" t="str">
        <f>Summary!C6</f>
        <v>County/Program Name</v>
      </c>
      <c r="D6" s="20" t="s">
        <v>18</v>
      </c>
      <c r="E6" s="21" t="s">
        <v>13</v>
      </c>
    </row>
    <row r="7" spans="1:5" ht="19.5" customHeight="1" x14ac:dyDescent="0.25">
      <c r="A7" t="s">
        <v>3</v>
      </c>
      <c r="B7" s="10" t="str">
        <f>Summary!C7</f>
        <v>Award Number</v>
      </c>
    </row>
    <row r="8" spans="1:5" ht="19.5" customHeight="1" x14ac:dyDescent="0.25">
      <c r="A8" t="s">
        <v>7</v>
      </c>
      <c r="B8" s="35">
        <f>Summary!C8</f>
        <v>252000</v>
      </c>
    </row>
    <row r="9" spans="1:5" ht="19.5" customHeight="1" x14ac:dyDescent="0.25">
      <c r="B9" s="11"/>
    </row>
    <row r="10" spans="1:5" ht="19.5" customHeight="1" x14ac:dyDescent="0.25">
      <c r="A10" t="s">
        <v>4</v>
      </c>
      <c r="B10" s="10" t="str">
        <f>Summary!C10</f>
        <v>I-Jan2018</v>
      </c>
    </row>
    <row r="11" spans="1:5" ht="8.25" customHeight="1" x14ac:dyDescent="0.25"/>
    <row r="13" spans="1:5" ht="30" x14ac:dyDescent="0.25">
      <c r="A13" s="6" t="s">
        <v>21</v>
      </c>
      <c r="B13" s="52" t="s">
        <v>19</v>
      </c>
      <c r="C13" s="53"/>
      <c r="D13" s="54"/>
      <c r="E13" s="6" t="s">
        <v>20</v>
      </c>
    </row>
    <row r="14" spans="1:5" x14ac:dyDescent="0.25">
      <c r="A14" s="13">
        <v>43131</v>
      </c>
      <c r="B14" s="7" t="s">
        <v>51</v>
      </c>
      <c r="C14" s="8"/>
      <c r="D14" s="9"/>
      <c r="E14" s="12">
        <f>800*3</f>
        <v>2400</v>
      </c>
    </row>
    <row r="15" spans="1:5" x14ac:dyDescent="0.25">
      <c r="A15" s="13">
        <v>43159</v>
      </c>
      <c r="B15" s="7" t="s">
        <v>71</v>
      </c>
      <c r="C15" s="8"/>
      <c r="D15" s="9"/>
      <c r="E15" s="12">
        <f>600*3</f>
        <v>1800</v>
      </c>
    </row>
    <row r="16" spans="1:5" x14ac:dyDescent="0.25">
      <c r="A16" s="13">
        <v>43190</v>
      </c>
      <c r="B16" s="7" t="s">
        <v>72</v>
      </c>
      <c r="C16" s="8"/>
      <c r="D16" s="9"/>
      <c r="E16" s="12">
        <f>1200*3</f>
        <v>3600</v>
      </c>
    </row>
    <row r="17" spans="1:5" x14ac:dyDescent="0.25">
      <c r="A17" s="13"/>
      <c r="B17" s="7"/>
      <c r="C17" s="8"/>
      <c r="D17" s="9"/>
      <c r="E17" s="12"/>
    </row>
    <row r="18" spans="1:5" x14ac:dyDescent="0.25">
      <c r="A18" s="13"/>
      <c r="B18" s="7"/>
      <c r="C18" s="8"/>
      <c r="D18" s="9"/>
      <c r="E18" s="12"/>
    </row>
    <row r="19" spans="1:5" x14ac:dyDescent="0.25">
      <c r="A19" s="13"/>
      <c r="B19" s="7"/>
      <c r="C19" s="8"/>
      <c r="D19" s="9"/>
      <c r="E19" s="12"/>
    </row>
    <row r="20" spans="1:5" x14ac:dyDescent="0.25">
      <c r="A20" s="13"/>
      <c r="B20" s="7"/>
      <c r="C20" s="8"/>
      <c r="D20" s="9"/>
      <c r="E20" s="12"/>
    </row>
    <row r="21" spans="1:5" x14ac:dyDescent="0.25">
      <c r="A21" s="13"/>
      <c r="B21" s="7"/>
      <c r="C21" s="8"/>
      <c r="D21" s="9"/>
      <c r="E21" s="12"/>
    </row>
    <row r="22" spans="1:5" x14ac:dyDescent="0.25">
      <c r="A22" s="13"/>
      <c r="B22" s="7"/>
      <c r="C22" s="8"/>
      <c r="D22" s="9"/>
      <c r="E22" s="12"/>
    </row>
    <row r="23" spans="1:5" x14ac:dyDescent="0.25">
      <c r="A23" s="13"/>
      <c r="B23" s="7"/>
      <c r="C23" s="8"/>
      <c r="D23" s="9"/>
      <c r="E23" s="12"/>
    </row>
    <row r="24" spans="1:5" x14ac:dyDescent="0.25">
      <c r="A24" s="13"/>
      <c r="B24" s="7"/>
      <c r="C24" s="8"/>
      <c r="D24" s="9"/>
      <c r="E24" s="12"/>
    </row>
    <row r="25" spans="1:5" x14ac:dyDescent="0.25">
      <c r="A25" s="13"/>
      <c r="B25" s="7"/>
      <c r="C25" s="8"/>
      <c r="D25" s="9"/>
      <c r="E25" s="12"/>
    </row>
    <row r="26" spans="1:5" x14ac:dyDescent="0.25">
      <c r="A26" s="13"/>
      <c r="B26" s="7"/>
      <c r="C26" s="8"/>
      <c r="D26" s="9"/>
      <c r="E26" s="12"/>
    </row>
    <row r="27" spans="1:5" x14ac:dyDescent="0.25">
      <c r="A27" s="13"/>
      <c r="B27" s="7"/>
      <c r="C27" s="8"/>
      <c r="D27" s="9"/>
      <c r="E27" s="12"/>
    </row>
    <row r="28" spans="1:5" x14ac:dyDescent="0.25">
      <c r="A28" s="13"/>
      <c r="B28" s="7"/>
      <c r="C28" s="8"/>
      <c r="D28" s="9"/>
      <c r="E28" s="12"/>
    </row>
    <row r="29" spans="1:5" x14ac:dyDescent="0.25">
      <c r="A29" s="13"/>
      <c r="B29" s="7"/>
      <c r="C29" s="8"/>
      <c r="D29" s="9"/>
      <c r="E29" s="12"/>
    </row>
    <row r="30" spans="1:5" x14ac:dyDescent="0.25">
      <c r="A30" s="13"/>
      <c r="B30" s="7"/>
      <c r="C30" s="8"/>
      <c r="D30" s="9"/>
      <c r="E30" s="12"/>
    </row>
    <row r="31" spans="1:5" x14ac:dyDescent="0.25">
      <c r="A31" s="13"/>
      <c r="B31" s="7"/>
      <c r="C31" s="8"/>
      <c r="D31" s="9"/>
      <c r="E31" s="12"/>
    </row>
    <row r="32" spans="1:5" x14ac:dyDescent="0.25">
      <c r="A32" s="13"/>
      <c r="B32" s="7"/>
      <c r="C32" s="8"/>
      <c r="D32" s="9"/>
      <c r="E32" s="12"/>
    </row>
    <row r="33" spans="1:5" x14ac:dyDescent="0.25">
      <c r="A33" s="13"/>
      <c r="B33" s="7"/>
      <c r="C33" s="8"/>
      <c r="D33" s="9"/>
      <c r="E33" s="12"/>
    </row>
    <row r="34" spans="1:5" x14ac:dyDescent="0.25">
      <c r="A34" s="13"/>
      <c r="B34" s="7"/>
      <c r="C34" s="8"/>
      <c r="D34" s="9"/>
      <c r="E34" s="12"/>
    </row>
    <row r="36" spans="1:5" x14ac:dyDescent="0.25">
      <c r="C36" s="10"/>
      <c r="D36" s="10" t="s">
        <v>52</v>
      </c>
      <c r="E36" s="5">
        <f>SUM(E14:E34)</f>
        <v>7800</v>
      </c>
    </row>
  </sheetData>
  <mergeCells count="2">
    <mergeCell ref="A4:E4"/>
    <mergeCell ref="B13:D13"/>
  </mergeCells>
  <printOptions horizontalCentered="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workbookViewId="0">
      <pane ySplit="13" topLeftCell="A14" activePane="bottomLeft" state="frozen"/>
      <selection activeCell="M19" sqref="M19"/>
      <selection pane="bottomLeft" activeCell="A6" sqref="A6"/>
    </sheetView>
  </sheetViews>
  <sheetFormatPr defaultRowHeight="15" x14ac:dyDescent="0.25"/>
  <cols>
    <col min="1" max="1" width="18" customWidth="1"/>
    <col min="2" max="2" width="22.85546875" customWidth="1"/>
    <col min="3" max="3" width="2.7109375" customWidth="1"/>
    <col min="4" max="4" width="13" customWidth="1"/>
    <col min="5" max="5" width="19.85546875" customWidth="1"/>
  </cols>
  <sheetData>
    <row r="1" spans="1:5" ht="21" x14ac:dyDescent="0.35">
      <c r="A1" s="2" t="s">
        <v>0</v>
      </c>
    </row>
    <row r="2" spans="1:5" ht="21" x14ac:dyDescent="0.35">
      <c r="A2" s="3" t="s">
        <v>1</v>
      </c>
    </row>
    <row r="4" spans="1:5" ht="21" x14ac:dyDescent="0.35">
      <c r="A4" s="48" t="s">
        <v>2</v>
      </c>
      <c r="B4" s="48"/>
      <c r="C4" s="48"/>
      <c r="D4" s="48"/>
      <c r="E4" s="48"/>
    </row>
    <row r="6" spans="1:5" ht="19.5" customHeight="1" x14ac:dyDescent="0.25">
      <c r="A6" t="s">
        <v>86</v>
      </c>
      <c r="B6" s="11" t="str">
        <f>Summary!C6</f>
        <v>County/Program Name</v>
      </c>
      <c r="D6" s="20" t="s">
        <v>18</v>
      </c>
      <c r="E6" s="21" t="s">
        <v>14</v>
      </c>
    </row>
    <row r="7" spans="1:5" ht="19.5" customHeight="1" x14ac:dyDescent="0.25">
      <c r="A7" t="s">
        <v>3</v>
      </c>
      <c r="B7" s="10" t="str">
        <f>Summary!C7</f>
        <v>Award Number</v>
      </c>
    </row>
    <row r="8" spans="1:5" ht="19.5" customHeight="1" x14ac:dyDescent="0.25">
      <c r="A8" t="s">
        <v>7</v>
      </c>
      <c r="B8" s="35">
        <f>Summary!C8</f>
        <v>252000</v>
      </c>
    </row>
    <row r="9" spans="1:5" ht="19.5" customHeight="1" x14ac:dyDescent="0.25">
      <c r="B9" s="11"/>
    </row>
    <row r="10" spans="1:5" ht="19.5" customHeight="1" x14ac:dyDescent="0.25">
      <c r="A10" t="s">
        <v>4</v>
      </c>
      <c r="B10" s="10" t="str">
        <f>Summary!C10</f>
        <v>I-Jan2018</v>
      </c>
    </row>
    <row r="11" spans="1:5" ht="8.25" customHeight="1" x14ac:dyDescent="0.25"/>
    <row r="13" spans="1:5" ht="30" x14ac:dyDescent="0.25">
      <c r="A13" s="6" t="s">
        <v>21</v>
      </c>
      <c r="B13" s="52" t="s">
        <v>19</v>
      </c>
      <c r="C13" s="53"/>
      <c r="D13" s="54"/>
      <c r="E13" s="6" t="s">
        <v>20</v>
      </c>
    </row>
    <row r="14" spans="1:5" x14ac:dyDescent="0.25">
      <c r="A14" s="13">
        <v>43101</v>
      </c>
      <c r="B14" s="7" t="s">
        <v>54</v>
      </c>
      <c r="C14" s="8"/>
      <c r="D14" s="9"/>
      <c r="E14" s="12">
        <v>2500</v>
      </c>
    </row>
    <row r="15" spans="1:5" x14ac:dyDescent="0.25">
      <c r="A15" s="13">
        <v>43115</v>
      </c>
      <c r="B15" s="7" t="s">
        <v>55</v>
      </c>
      <c r="C15" s="8"/>
      <c r="D15" s="9"/>
      <c r="E15" s="12">
        <f>300*0.25</f>
        <v>75</v>
      </c>
    </row>
    <row r="16" spans="1:5" x14ac:dyDescent="0.25">
      <c r="A16" s="13">
        <v>43116</v>
      </c>
      <c r="B16" s="7" t="s">
        <v>56</v>
      </c>
      <c r="C16" s="8"/>
      <c r="D16" s="9"/>
      <c r="E16" s="12">
        <v>418</v>
      </c>
    </row>
    <row r="17" spans="1:5" x14ac:dyDescent="0.25">
      <c r="A17" s="13">
        <v>43117</v>
      </c>
      <c r="B17" s="7" t="s">
        <v>57</v>
      </c>
      <c r="C17" s="8"/>
      <c r="D17" s="9"/>
      <c r="E17" s="12">
        <f>1500/12</f>
        <v>125</v>
      </c>
    </row>
    <row r="18" spans="1:5" x14ac:dyDescent="0.25">
      <c r="A18" s="13"/>
      <c r="B18" s="7"/>
      <c r="C18" s="8"/>
      <c r="D18" s="9"/>
      <c r="E18" s="12"/>
    </row>
    <row r="19" spans="1:5" x14ac:dyDescent="0.25">
      <c r="A19" s="13"/>
      <c r="B19" s="7"/>
      <c r="C19" s="8"/>
      <c r="D19" s="9"/>
      <c r="E19" s="12"/>
    </row>
    <row r="20" spans="1:5" x14ac:dyDescent="0.25">
      <c r="A20" s="13"/>
      <c r="B20" s="7"/>
      <c r="C20" s="8"/>
      <c r="D20" s="9"/>
      <c r="E20" s="12"/>
    </row>
    <row r="21" spans="1:5" x14ac:dyDescent="0.25">
      <c r="A21" s="13"/>
      <c r="B21" s="7"/>
      <c r="C21" s="8"/>
      <c r="D21" s="9"/>
      <c r="E21" s="12"/>
    </row>
    <row r="22" spans="1:5" ht="14.25" customHeight="1" x14ac:dyDescent="0.25">
      <c r="A22" s="13"/>
      <c r="B22" s="7"/>
      <c r="C22" s="8"/>
      <c r="D22" s="9"/>
      <c r="E22" s="12"/>
    </row>
    <row r="23" spans="1:5" x14ac:dyDescent="0.25">
      <c r="A23" s="13"/>
      <c r="B23" s="7"/>
      <c r="C23" s="8"/>
      <c r="D23" s="9"/>
      <c r="E23" s="12"/>
    </row>
    <row r="24" spans="1:5" x14ac:dyDescent="0.25">
      <c r="A24" s="13"/>
      <c r="B24" s="7"/>
      <c r="C24" s="8"/>
      <c r="D24" s="9"/>
      <c r="E24" s="12"/>
    </row>
    <row r="25" spans="1:5" x14ac:dyDescent="0.25">
      <c r="A25" s="13"/>
      <c r="B25" s="7"/>
      <c r="C25" s="8"/>
      <c r="D25" s="9"/>
      <c r="E25" s="12"/>
    </row>
    <row r="26" spans="1:5" x14ac:dyDescent="0.25">
      <c r="A26" s="13"/>
      <c r="B26" s="7"/>
      <c r="C26" s="8"/>
      <c r="D26" s="9"/>
      <c r="E26" s="12"/>
    </row>
    <row r="27" spans="1:5" x14ac:dyDescent="0.25">
      <c r="A27" s="13"/>
      <c r="B27" s="7"/>
      <c r="C27" s="8"/>
      <c r="D27" s="9"/>
      <c r="E27" s="12"/>
    </row>
    <row r="28" spans="1:5" x14ac:dyDescent="0.25">
      <c r="A28" s="13"/>
      <c r="B28" s="7"/>
      <c r="C28" s="8"/>
      <c r="D28" s="9"/>
      <c r="E28" s="12"/>
    </row>
    <row r="29" spans="1:5" x14ac:dyDescent="0.25">
      <c r="A29" s="13"/>
      <c r="B29" s="7"/>
      <c r="C29" s="8"/>
      <c r="D29" s="9"/>
      <c r="E29" s="12"/>
    </row>
    <row r="30" spans="1:5" x14ac:dyDescent="0.25">
      <c r="A30" s="13"/>
      <c r="B30" s="7"/>
      <c r="C30" s="8"/>
      <c r="D30" s="9"/>
      <c r="E30" s="12"/>
    </row>
    <row r="31" spans="1:5" x14ac:dyDescent="0.25">
      <c r="A31" s="13"/>
      <c r="B31" s="7"/>
      <c r="C31" s="8"/>
      <c r="D31" s="9"/>
      <c r="E31" s="12"/>
    </row>
    <row r="32" spans="1:5" x14ac:dyDescent="0.25">
      <c r="A32" s="13"/>
      <c r="B32" s="7"/>
      <c r="C32" s="8"/>
      <c r="D32" s="9"/>
      <c r="E32" s="12"/>
    </row>
    <row r="33" spans="1:5" x14ac:dyDescent="0.25">
      <c r="A33" s="13"/>
      <c r="B33" s="7"/>
      <c r="C33" s="8"/>
      <c r="D33" s="9"/>
      <c r="E33" s="12"/>
    </row>
    <row r="34" spans="1:5" x14ac:dyDescent="0.25">
      <c r="A34" s="13"/>
      <c r="B34" s="7"/>
      <c r="C34" s="8"/>
      <c r="D34" s="9"/>
      <c r="E34" s="12"/>
    </row>
    <row r="36" spans="1:5" x14ac:dyDescent="0.25">
      <c r="C36" s="10"/>
      <c r="D36" s="10" t="s">
        <v>53</v>
      </c>
      <c r="E36" s="5">
        <f>SUM(E14:E34)</f>
        <v>3118</v>
      </c>
    </row>
  </sheetData>
  <mergeCells count="2">
    <mergeCell ref="A4:E4"/>
    <mergeCell ref="B13:D13"/>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pane ySplit="13" topLeftCell="A14" activePane="bottomLeft" state="frozen"/>
      <selection activeCell="M19" sqref="M19"/>
      <selection pane="bottomLeft" activeCell="A6" sqref="A6"/>
    </sheetView>
  </sheetViews>
  <sheetFormatPr defaultRowHeight="15" x14ac:dyDescent="0.25"/>
  <cols>
    <col min="1" max="1" width="18" customWidth="1"/>
    <col min="2" max="2" width="22.85546875" customWidth="1"/>
    <col min="3" max="3" width="2.7109375" customWidth="1"/>
    <col min="4" max="4" width="13" customWidth="1"/>
    <col min="5" max="5" width="13.5703125" customWidth="1"/>
  </cols>
  <sheetData>
    <row r="1" spans="1:5" ht="21" x14ac:dyDescent="0.35">
      <c r="A1" s="2" t="s">
        <v>0</v>
      </c>
    </row>
    <row r="2" spans="1:5" ht="21" x14ac:dyDescent="0.35">
      <c r="A2" s="3" t="s">
        <v>1</v>
      </c>
    </row>
    <row r="4" spans="1:5" ht="21" x14ac:dyDescent="0.35">
      <c r="A4" s="48" t="s">
        <v>2</v>
      </c>
      <c r="B4" s="48"/>
      <c r="C4" s="48"/>
      <c r="D4" s="48"/>
      <c r="E4" s="48"/>
    </row>
    <row r="6" spans="1:5" ht="19.5" customHeight="1" x14ac:dyDescent="0.25">
      <c r="A6" t="s">
        <v>86</v>
      </c>
      <c r="B6" s="11" t="str">
        <f>Summary!C6</f>
        <v>County/Program Name</v>
      </c>
      <c r="D6" s="20" t="s">
        <v>18</v>
      </c>
      <c r="E6" s="21" t="s">
        <v>22</v>
      </c>
    </row>
    <row r="7" spans="1:5" ht="19.5" customHeight="1" x14ac:dyDescent="0.25">
      <c r="A7" t="s">
        <v>3</v>
      </c>
      <c r="B7" s="10" t="str">
        <f>Summary!C7</f>
        <v>Award Number</v>
      </c>
    </row>
    <row r="8" spans="1:5" ht="19.5" customHeight="1" x14ac:dyDescent="0.25">
      <c r="A8" t="s">
        <v>7</v>
      </c>
      <c r="B8" s="35">
        <f>Summary!C8</f>
        <v>252000</v>
      </c>
    </row>
    <row r="9" spans="1:5" ht="19.5" customHeight="1" x14ac:dyDescent="0.25">
      <c r="B9" s="11"/>
    </row>
    <row r="10" spans="1:5" ht="19.5" customHeight="1" x14ac:dyDescent="0.25">
      <c r="A10" t="s">
        <v>4</v>
      </c>
      <c r="B10" s="10" t="str">
        <f>Summary!C10</f>
        <v>I-Jan2018</v>
      </c>
    </row>
    <row r="11" spans="1:5" ht="8.25" customHeight="1" x14ac:dyDescent="0.25"/>
    <row r="13" spans="1:5" ht="60" x14ac:dyDescent="0.25">
      <c r="A13" s="6" t="s">
        <v>21</v>
      </c>
      <c r="B13" s="52" t="s">
        <v>19</v>
      </c>
      <c r="C13" s="53"/>
      <c r="D13" s="54"/>
      <c r="E13" s="6" t="s">
        <v>59</v>
      </c>
    </row>
    <row r="14" spans="1:5" x14ac:dyDescent="0.25">
      <c r="A14" s="13">
        <v>43131</v>
      </c>
      <c r="B14" s="7" t="s">
        <v>58</v>
      </c>
      <c r="C14" s="8"/>
      <c r="D14" s="9"/>
      <c r="E14" s="12">
        <v>800</v>
      </c>
    </row>
    <row r="15" spans="1:5" x14ac:dyDescent="0.25">
      <c r="A15" s="13"/>
      <c r="B15" s="7"/>
      <c r="C15" s="8"/>
      <c r="D15" s="9"/>
      <c r="E15" s="12"/>
    </row>
    <row r="16" spans="1:5" x14ac:dyDescent="0.25">
      <c r="A16" s="13"/>
      <c r="B16" s="7"/>
      <c r="C16" s="8"/>
      <c r="D16" s="9"/>
      <c r="E16" s="12"/>
    </row>
    <row r="17" spans="1:5" x14ac:dyDescent="0.25">
      <c r="A17" s="13"/>
      <c r="B17" s="7"/>
      <c r="C17" s="8"/>
      <c r="D17" s="9"/>
      <c r="E17" s="12"/>
    </row>
    <row r="18" spans="1:5" x14ac:dyDescent="0.25">
      <c r="A18" s="13"/>
      <c r="B18" s="7"/>
      <c r="C18" s="8"/>
      <c r="D18" s="9"/>
      <c r="E18" s="12"/>
    </row>
    <row r="19" spans="1:5" x14ac:dyDescent="0.25">
      <c r="A19" s="13"/>
      <c r="B19" s="7"/>
      <c r="C19" s="8"/>
      <c r="D19" s="9"/>
      <c r="E19" s="12"/>
    </row>
    <row r="20" spans="1:5" x14ac:dyDescent="0.25">
      <c r="A20" s="13"/>
      <c r="B20" s="7"/>
      <c r="C20" s="8"/>
      <c r="D20" s="9"/>
      <c r="E20" s="12"/>
    </row>
    <row r="21" spans="1:5" x14ac:dyDescent="0.25">
      <c r="A21" s="13"/>
      <c r="B21" s="7"/>
      <c r="C21" s="8"/>
      <c r="D21" s="9"/>
      <c r="E21" s="12"/>
    </row>
    <row r="22" spans="1:5" x14ac:dyDescent="0.25">
      <c r="A22" s="13"/>
      <c r="B22" s="7"/>
      <c r="C22" s="8"/>
      <c r="D22" s="9"/>
      <c r="E22" s="12"/>
    </row>
    <row r="23" spans="1:5" x14ac:dyDescent="0.25">
      <c r="A23" s="13"/>
      <c r="B23" s="7"/>
      <c r="C23" s="8"/>
      <c r="D23" s="9"/>
      <c r="E23" s="12"/>
    </row>
    <row r="24" spans="1:5" x14ac:dyDescent="0.25">
      <c r="A24" s="13"/>
      <c r="B24" s="7"/>
      <c r="C24" s="8"/>
      <c r="D24" s="9"/>
      <c r="E24" s="12"/>
    </row>
    <row r="25" spans="1:5" x14ac:dyDescent="0.25">
      <c r="A25" s="13"/>
      <c r="B25" s="7"/>
      <c r="C25" s="8"/>
      <c r="D25" s="9"/>
      <c r="E25" s="12"/>
    </row>
    <row r="26" spans="1:5" x14ac:dyDescent="0.25">
      <c r="A26" s="13"/>
      <c r="B26" s="7"/>
      <c r="C26" s="8"/>
      <c r="D26" s="9"/>
      <c r="E26" s="12"/>
    </row>
    <row r="27" spans="1:5" x14ac:dyDescent="0.25">
      <c r="A27" s="13"/>
      <c r="B27" s="7"/>
      <c r="C27" s="8"/>
      <c r="D27" s="9"/>
      <c r="E27" s="12"/>
    </row>
    <row r="28" spans="1:5" x14ac:dyDescent="0.25">
      <c r="A28" s="13"/>
      <c r="B28" s="7"/>
      <c r="C28" s="8"/>
      <c r="D28" s="9"/>
      <c r="E28" s="12"/>
    </row>
    <row r="29" spans="1:5" x14ac:dyDescent="0.25">
      <c r="A29" s="13"/>
      <c r="B29" s="7"/>
      <c r="C29" s="8"/>
      <c r="D29" s="9"/>
      <c r="E29" s="12"/>
    </row>
    <row r="31" spans="1:5" x14ac:dyDescent="0.25">
      <c r="C31" s="10"/>
      <c r="D31" t="s">
        <v>60</v>
      </c>
      <c r="E31" s="5">
        <f>SUM(E14:E29)</f>
        <v>800</v>
      </c>
    </row>
  </sheetData>
  <mergeCells count="2">
    <mergeCell ref="A4:E4"/>
    <mergeCell ref="B13:D13"/>
  </mergeCells>
  <printOptions horizontalCentered="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pane ySplit="13" topLeftCell="A14" activePane="bottomLeft" state="frozen"/>
      <selection activeCell="M19" sqref="M19"/>
      <selection pane="bottomLeft" activeCell="A6" sqref="A6"/>
    </sheetView>
  </sheetViews>
  <sheetFormatPr defaultRowHeight="15" x14ac:dyDescent="0.25"/>
  <cols>
    <col min="1" max="1" width="18" customWidth="1"/>
    <col min="2" max="2" width="22.85546875" customWidth="1"/>
    <col min="3" max="3" width="2.7109375" customWidth="1"/>
    <col min="4" max="4" width="13" customWidth="1"/>
    <col min="5" max="5" width="19.85546875" customWidth="1"/>
  </cols>
  <sheetData>
    <row r="1" spans="1:5" ht="21" x14ac:dyDescent="0.35">
      <c r="A1" s="2" t="s">
        <v>0</v>
      </c>
    </row>
    <row r="2" spans="1:5" ht="21" x14ac:dyDescent="0.35">
      <c r="A2" s="3" t="s">
        <v>1</v>
      </c>
    </row>
    <row r="4" spans="1:5" ht="21" x14ac:dyDescent="0.35">
      <c r="A4" s="48" t="s">
        <v>2</v>
      </c>
      <c r="B4" s="48"/>
      <c r="C4" s="48"/>
      <c r="D4" s="48"/>
      <c r="E4" s="48"/>
    </row>
    <row r="6" spans="1:5" ht="19.5" customHeight="1" x14ac:dyDescent="0.25">
      <c r="A6" t="s">
        <v>86</v>
      </c>
      <c r="B6" s="11" t="str">
        <f>Summary!C6</f>
        <v>County/Program Name</v>
      </c>
      <c r="D6" s="20" t="s">
        <v>18</v>
      </c>
      <c r="E6" s="21" t="s">
        <v>16</v>
      </c>
    </row>
    <row r="7" spans="1:5" ht="19.5" customHeight="1" x14ac:dyDescent="0.25">
      <c r="A7" t="s">
        <v>3</v>
      </c>
      <c r="B7" s="10" t="str">
        <f>Summary!C7</f>
        <v>Award Number</v>
      </c>
    </row>
    <row r="8" spans="1:5" ht="19.5" customHeight="1" x14ac:dyDescent="0.25">
      <c r="A8" t="s">
        <v>7</v>
      </c>
      <c r="B8" s="35">
        <f>Summary!C8</f>
        <v>252000</v>
      </c>
    </row>
    <row r="9" spans="1:5" ht="19.5" customHeight="1" x14ac:dyDescent="0.25">
      <c r="B9" s="11"/>
    </row>
    <row r="10" spans="1:5" ht="19.5" customHeight="1" x14ac:dyDescent="0.25">
      <c r="A10" t="s">
        <v>4</v>
      </c>
      <c r="B10" s="10" t="str">
        <f>Summary!C10</f>
        <v>I-Jan2018</v>
      </c>
    </row>
    <row r="11" spans="1:5" ht="8.25" customHeight="1" x14ac:dyDescent="0.25"/>
    <row r="13" spans="1:5" ht="30" x14ac:dyDescent="0.25">
      <c r="A13" s="6" t="s">
        <v>21</v>
      </c>
      <c r="B13" s="52" t="s">
        <v>19</v>
      </c>
      <c r="C13" s="53"/>
      <c r="D13" s="54"/>
      <c r="E13" s="6" t="s">
        <v>20</v>
      </c>
    </row>
    <row r="14" spans="1:5" x14ac:dyDescent="0.25">
      <c r="A14" s="13">
        <v>43118</v>
      </c>
      <c r="B14" s="7" t="s">
        <v>61</v>
      </c>
      <c r="C14" s="8"/>
      <c r="D14" s="9"/>
      <c r="E14" s="12">
        <v>2399</v>
      </c>
    </row>
    <row r="15" spans="1:5" x14ac:dyDescent="0.25">
      <c r="A15" s="13">
        <v>43174</v>
      </c>
      <c r="B15" s="7" t="s">
        <v>75</v>
      </c>
      <c r="C15" s="8"/>
      <c r="D15" s="9"/>
      <c r="E15" s="12">
        <v>5445</v>
      </c>
    </row>
    <row r="16" spans="1:5" x14ac:dyDescent="0.25">
      <c r="A16" s="13"/>
      <c r="B16" s="7"/>
      <c r="C16" s="8"/>
      <c r="D16" s="9"/>
      <c r="E16" s="12"/>
    </row>
    <row r="17" spans="1:5" x14ac:dyDescent="0.25">
      <c r="A17" s="13"/>
      <c r="B17" s="7"/>
      <c r="C17" s="8"/>
      <c r="D17" s="9"/>
      <c r="E17" s="12"/>
    </row>
    <row r="18" spans="1:5" x14ac:dyDescent="0.25">
      <c r="A18" s="13"/>
      <c r="B18" s="7"/>
      <c r="C18" s="8"/>
      <c r="D18" s="9"/>
      <c r="E18" s="12"/>
    </row>
    <row r="19" spans="1:5" x14ac:dyDescent="0.25">
      <c r="A19" s="13"/>
      <c r="B19" s="7"/>
      <c r="C19" s="8"/>
      <c r="D19" s="9"/>
      <c r="E19" s="12"/>
    </row>
    <row r="20" spans="1:5" x14ac:dyDescent="0.25">
      <c r="A20" s="13"/>
      <c r="B20" s="7"/>
      <c r="C20" s="8"/>
      <c r="D20" s="9"/>
      <c r="E20" s="12"/>
    </row>
    <row r="21" spans="1:5" x14ac:dyDescent="0.25">
      <c r="A21" s="13"/>
      <c r="B21" s="7"/>
      <c r="C21" s="8"/>
      <c r="D21" s="9"/>
      <c r="E21" s="12"/>
    </row>
    <row r="22" spans="1:5" x14ac:dyDescent="0.25">
      <c r="A22" s="13"/>
      <c r="B22" s="7"/>
      <c r="C22" s="8"/>
      <c r="D22" s="9"/>
      <c r="E22" s="12"/>
    </row>
    <row r="23" spans="1:5" x14ac:dyDescent="0.25">
      <c r="A23" s="13"/>
      <c r="B23" s="7"/>
      <c r="C23" s="8"/>
      <c r="D23" s="9"/>
      <c r="E23" s="12"/>
    </row>
    <row r="24" spans="1:5" x14ac:dyDescent="0.25">
      <c r="A24" s="13"/>
      <c r="B24" s="7"/>
      <c r="C24" s="8"/>
      <c r="D24" s="9"/>
      <c r="E24" s="12"/>
    </row>
    <row r="26" spans="1:5" x14ac:dyDescent="0.25">
      <c r="C26" s="10"/>
      <c r="D26" s="10" t="s">
        <v>66</v>
      </c>
      <c r="E26" s="5">
        <f>SUM(E14:E24)</f>
        <v>7844</v>
      </c>
    </row>
    <row r="27" spans="1:5" x14ac:dyDescent="0.25">
      <c r="D27" s="10" t="s">
        <v>25</v>
      </c>
      <c r="E27" s="24">
        <f>-SUMIF(E14:E24,"&gt;4999")</f>
        <v>-5445</v>
      </c>
    </row>
    <row r="30" spans="1:5" ht="33.75" customHeight="1" x14ac:dyDescent="0.25">
      <c r="A30" s="55" t="s">
        <v>26</v>
      </c>
      <c r="B30" s="55"/>
      <c r="C30" s="55"/>
      <c r="D30" s="55"/>
      <c r="E30" s="55"/>
    </row>
  </sheetData>
  <mergeCells count="3">
    <mergeCell ref="A4:E4"/>
    <mergeCell ref="B13:D13"/>
    <mergeCell ref="A30:E30"/>
  </mergeCells>
  <printOptions horizontalCentered="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pane ySplit="13" topLeftCell="A23" activePane="bottomLeft" state="frozen"/>
      <selection activeCell="M19" sqref="M19"/>
      <selection pane="bottomLeft" activeCell="H8" sqref="H8"/>
    </sheetView>
  </sheetViews>
  <sheetFormatPr defaultRowHeight="15" x14ac:dyDescent="0.25"/>
  <cols>
    <col min="1" max="1" width="18" customWidth="1"/>
    <col min="2" max="2" width="19.140625" customWidth="1"/>
    <col min="3" max="3" width="2.5703125" customWidth="1"/>
    <col min="4" max="4" width="12.85546875" customWidth="1"/>
    <col min="5" max="5" width="13.42578125" customWidth="1"/>
    <col min="6" max="6" width="14.85546875" customWidth="1"/>
  </cols>
  <sheetData>
    <row r="1" spans="1:6" ht="21" x14ac:dyDescent="0.35">
      <c r="A1" s="2" t="s">
        <v>0</v>
      </c>
    </row>
    <row r="2" spans="1:6" ht="21" x14ac:dyDescent="0.35">
      <c r="A2" s="3" t="s">
        <v>1</v>
      </c>
    </row>
    <row r="4" spans="1:6" ht="21" x14ac:dyDescent="0.35">
      <c r="A4" s="48" t="s">
        <v>2</v>
      </c>
      <c r="B4" s="48"/>
      <c r="C4" s="48"/>
      <c r="D4" s="48"/>
      <c r="E4" s="48"/>
    </row>
    <row r="6" spans="1:6" ht="19.5" customHeight="1" x14ac:dyDescent="0.25">
      <c r="A6" t="s">
        <v>86</v>
      </c>
      <c r="B6" s="11" t="str">
        <f>Summary!C6</f>
        <v>County/Program Name</v>
      </c>
      <c r="D6" s="20" t="s">
        <v>18</v>
      </c>
      <c r="E6" s="21" t="s">
        <v>17</v>
      </c>
    </row>
    <row r="7" spans="1:6" ht="19.5" customHeight="1" x14ac:dyDescent="0.25">
      <c r="A7" t="s">
        <v>3</v>
      </c>
      <c r="B7" s="10" t="str">
        <f>Summary!C7</f>
        <v>Award Number</v>
      </c>
    </row>
    <row r="8" spans="1:6" ht="19.5" customHeight="1" x14ac:dyDescent="0.25">
      <c r="A8" t="s">
        <v>7</v>
      </c>
      <c r="B8" s="35">
        <f>Summary!C8</f>
        <v>252000</v>
      </c>
    </row>
    <row r="9" spans="1:6" ht="19.5" customHeight="1" x14ac:dyDescent="0.25">
      <c r="B9" s="11"/>
    </row>
    <row r="10" spans="1:6" ht="19.5" customHeight="1" x14ac:dyDescent="0.25">
      <c r="A10" t="s">
        <v>4</v>
      </c>
      <c r="B10" s="10" t="str">
        <f>Summary!C10</f>
        <v>I-Jan2018</v>
      </c>
    </row>
    <row r="11" spans="1:6" ht="8.25" customHeight="1" x14ac:dyDescent="0.25"/>
    <row r="13" spans="1:6" ht="45" x14ac:dyDescent="0.25">
      <c r="A13" s="6" t="s">
        <v>21</v>
      </c>
      <c r="B13" s="52" t="s">
        <v>19</v>
      </c>
      <c r="C13" s="53"/>
      <c r="D13" s="54"/>
      <c r="E13" s="6" t="s">
        <v>20</v>
      </c>
      <c r="F13" s="6" t="s">
        <v>83</v>
      </c>
    </row>
    <row r="14" spans="1:6" x14ac:dyDescent="0.25">
      <c r="A14" s="13">
        <v>43123</v>
      </c>
      <c r="B14" s="7" t="s">
        <v>62</v>
      </c>
      <c r="C14" s="8"/>
      <c r="D14" s="9"/>
      <c r="E14" s="12"/>
      <c r="F14" s="12">
        <v>600</v>
      </c>
    </row>
    <row r="15" spans="1:6" x14ac:dyDescent="0.25">
      <c r="A15" s="13">
        <v>43123</v>
      </c>
      <c r="B15" s="7" t="s">
        <v>63</v>
      </c>
      <c r="C15" s="8"/>
      <c r="D15" s="9"/>
      <c r="E15" s="12">
        <v>300</v>
      </c>
      <c r="F15" s="12"/>
    </row>
    <row r="16" spans="1:6" x14ac:dyDescent="0.25">
      <c r="A16" s="13">
        <v>43123</v>
      </c>
      <c r="B16" s="7" t="s">
        <v>64</v>
      </c>
      <c r="C16" s="8"/>
      <c r="D16" s="9"/>
      <c r="E16" s="12">
        <v>368</v>
      </c>
      <c r="F16" s="12"/>
    </row>
    <row r="17" spans="1:6" x14ac:dyDescent="0.25">
      <c r="A17" s="13"/>
      <c r="B17" s="7"/>
      <c r="C17" s="8"/>
      <c r="D17" s="9"/>
      <c r="E17" s="12"/>
      <c r="F17" s="12"/>
    </row>
    <row r="18" spans="1:6" x14ac:dyDescent="0.25">
      <c r="A18" s="13"/>
      <c r="B18" s="7"/>
      <c r="C18" s="8"/>
      <c r="D18" s="9"/>
      <c r="E18" s="12"/>
      <c r="F18" s="12"/>
    </row>
    <row r="19" spans="1:6" x14ac:dyDescent="0.25">
      <c r="A19" s="13"/>
      <c r="B19" s="7"/>
      <c r="C19" s="8"/>
      <c r="D19" s="9"/>
      <c r="E19" s="12"/>
      <c r="F19" s="12"/>
    </row>
    <row r="20" spans="1:6" x14ac:dyDescent="0.25">
      <c r="A20" s="13"/>
      <c r="B20" s="7"/>
      <c r="C20" s="8"/>
      <c r="D20" s="9"/>
      <c r="E20" s="12"/>
      <c r="F20" s="12"/>
    </row>
    <row r="21" spans="1:6" x14ac:dyDescent="0.25">
      <c r="A21" s="13"/>
      <c r="B21" s="7"/>
      <c r="C21" s="8"/>
      <c r="D21" s="9"/>
      <c r="E21" s="12"/>
      <c r="F21" s="12"/>
    </row>
    <row r="22" spans="1:6" x14ac:dyDescent="0.25">
      <c r="A22" s="13"/>
      <c r="B22" s="7"/>
      <c r="C22" s="8"/>
      <c r="D22" s="9"/>
      <c r="E22" s="12"/>
      <c r="F22" s="12"/>
    </row>
    <row r="23" spans="1:6" x14ac:dyDescent="0.25">
      <c r="A23" s="13"/>
      <c r="B23" s="7"/>
      <c r="C23" s="8"/>
      <c r="D23" s="9"/>
      <c r="E23" s="12"/>
      <c r="F23" s="12"/>
    </row>
    <row r="24" spans="1:6" x14ac:dyDescent="0.25">
      <c r="A24" s="13"/>
      <c r="B24" s="7"/>
      <c r="C24" s="8"/>
      <c r="D24" s="9"/>
      <c r="E24" s="12"/>
      <c r="F24" s="12"/>
    </row>
    <row r="25" spans="1:6" x14ac:dyDescent="0.25">
      <c r="A25" s="13"/>
      <c r="B25" s="7"/>
      <c r="C25" s="8"/>
      <c r="D25" s="9"/>
      <c r="E25" s="12"/>
      <c r="F25" s="12"/>
    </row>
    <row r="26" spans="1:6" x14ac:dyDescent="0.25">
      <c r="A26" s="13"/>
      <c r="B26" s="7"/>
      <c r="C26" s="8"/>
      <c r="D26" s="9"/>
      <c r="E26" s="12"/>
      <c r="F26" s="12"/>
    </row>
    <row r="27" spans="1:6" x14ac:dyDescent="0.25">
      <c r="A27" s="13"/>
      <c r="B27" s="7"/>
      <c r="C27" s="8"/>
      <c r="D27" s="9"/>
      <c r="E27" s="12"/>
      <c r="F27" s="12"/>
    </row>
    <row r="28" spans="1:6" x14ac:dyDescent="0.25">
      <c r="A28" s="13"/>
      <c r="B28" s="7"/>
      <c r="C28" s="8"/>
      <c r="D28" s="9"/>
      <c r="E28" s="12"/>
      <c r="F28" s="12"/>
    </row>
    <row r="29" spans="1:6" x14ac:dyDescent="0.25">
      <c r="A29" s="13"/>
      <c r="B29" s="7"/>
      <c r="C29" s="8"/>
      <c r="D29" s="9"/>
      <c r="E29" s="12"/>
      <c r="F29" s="12"/>
    </row>
    <row r="30" spans="1:6" x14ac:dyDescent="0.25">
      <c r="A30" s="13"/>
      <c r="B30" s="7"/>
      <c r="C30" s="8"/>
      <c r="D30" s="9"/>
      <c r="E30" s="12"/>
      <c r="F30" s="12"/>
    </row>
    <row r="31" spans="1:6" x14ac:dyDescent="0.25">
      <c r="A31" s="13"/>
      <c r="B31" s="7"/>
      <c r="C31" s="8"/>
      <c r="D31" s="9"/>
      <c r="E31" s="12"/>
      <c r="F31" s="12"/>
    </row>
    <row r="32" spans="1:6" x14ac:dyDescent="0.25">
      <c r="A32" s="13"/>
      <c r="B32" s="7"/>
      <c r="C32" s="8"/>
      <c r="D32" s="9"/>
      <c r="E32" s="12"/>
      <c r="F32" s="12"/>
    </row>
    <row r="33" spans="1:6" x14ac:dyDescent="0.25">
      <c r="A33" s="13"/>
      <c r="B33" s="7"/>
      <c r="C33" s="8"/>
      <c r="D33" s="9"/>
      <c r="E33" s="12"/>
      <c r="F33" s="12"/>
    </row>
    <row r="34" spans="1:6" x14ac:dyDescent="0.25">
      <c r="A34" s="13"/>
      <c r="B34" s="7"/>
      <c r="C34" s="8"/>
      <c r="D34" s="9"/>
      <c r="E34" s="12"/>
      <c r="F34" s="12"/>
    </row>
    <row r="36" spans="1:6" x14ac:dyDescent="0.25">
      <c r="C36" s="10"/>
      <c r="D36" s="10" t="s">
        <v>65</v>
      </c>
      <c r="E36" s="5">
        <f>SUM(E14:E34)</f>
        <v>668</v>
      </c>
      <c r="F36" s="5">
        <f>SUM(F14:F34)</f>
        <v>600</v>
      </c>
    </row>
    <row r="37" spans="1:6" x14ac:dyDescent="0.25">
      <c r="E37" s="10" t="s">
        <v>84</v>
      </c>
      <c r="F37" s="34">
        <f>F36+E36</f>
        <v>1268</v>
      </c>
    </row>
  </sheetData>
  <mergeCells count="2">
    <mergeCell ref="A4:E4"/>
    <mergeCell ref="B13:D13"/>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Summary</vt:lpstr>
      <vt:lpstr>Salary</vt:lpstr>
      <vt:lpstr>Benefits</vt:lpstr>
      <vt:lpstr>Treatment</vt:lpstr>
      <vt:lpstr>Testing&amp;Lab</vt:lpstr>
      <vt:lpstr>Office Expense</vt:lpstr>
      <vt:lpstr>Other</vt:lpstr>
      <vt:lpstr>Equipment</vt:lpstr>
      <vt:lpstr>Travel&amp;Training</vt:lpstr>
      <vt:lpstr>Indirect Costs</vt:lpstr>
      <vt:lpstr>'Indirect Costs'!Print_Area</vt:lpstr>
      <vt:lpstr>Summary!Print_Area</vt:lpstr>
    </vt:vector>
  </TitlesOfParts>
  <Company>New Hampshire Judicial Branch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Nadeau</dc:creator>
  <cp:lastModifiedBy>Jacqueline Nadeau</cp:lastModifiedBy>
  <cp:lastPrinted>2018-04-11T14:43:50Z</cp:lastPrinted>
  <dcterms:created xsi:type="dcterms:W3CDTF">2018-03-07T17:48:15Z</dcterms:created>
  <dcterms:modified xsi:type="dcterms:W3CDTF">2019-03-29T12:13:19Z</dcterms:modified>
</cp:coreProperties>
</file>