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Budget Detail" sheetId="2" r:id="rId1"/>
    <sheet name="BudgetSummary" sheetId="4" r:id="rId2"/>
  </sheets>
  <calcPr calcId="145621"/>
</workbook>
</file>

<file path=xl/calcChain.xml><?xml version="1.0" encoding="utf-8"?>
<calcChain xmlns="http://schemas.openxmlformats.org/spreadsheetml/2006/main">
  <c r="G43" i="2" l="1"/>
  <c r="B8" i="4"/>
  <c r="E111" i="2"/>
  <c r="B9" i="4" l="1"/>
  <c r="E9" i="4" s="1"/>
  <c r="H9" i="4" s="1"/>
  <c r="G99" i="2" l="1"/>
  <c r="G98" i="2"/>
  <c r="G86" i="2"/>
  <c r="G87" i="2"/>
  <c r="G66" i="2"/>
  <c r="G54" i="2"/>
  <c r="G25" i="2"/>
  <c r="G111" i="2" l="1"/>
  <c r="G100" i="2"/>
  <c r="G97" i="2"/>
  <c r="G90" i="2"/>
  <c r="B13" i="4" s="1"/>
  <c r="E13" i="4" s="1"/>
  <c r="H13" i="4" s="1"/>
  <c r="G79" i="2"/>
  <c r="G65" i="2"/>
  <c r="G69" i="2" s="1"/>
  <c r="B11" i="4" s="1"/>
  <c r="E11" i="4" s="1"/>
  <c r="H11" i="4" s="1"/>
  <c r="G58" i="2"/>
  <c r="B10" i="4" s="1"/>
  <c r="E10" i="4" s="1"/>
  <c r="H10" i="4" s="1"/>
  <c r="G47" i="2"/>
  <c r="D8" i="4" s="1"/>
  <c r="E8" i="4" s="1"/>
  <c r="E113" i="2" s="1"/>
  <c r="C37" i="2"/>
  <c r="G29" i="2"/>
  <c r="G19" i="2"/>
  <c r="B6" i="4" s="1"/>
  <c r="E6" i="4" s="1"/>
  <c r="H6" i="4" s="1"/>
  <c r="B7" i="4" l="1"/>
  <c r="E7" i="4" s="1"/>
  <c r="H7" i="4" s="1"/>
  <c r="E112" i="2"/>
  <c r="G112" i="2" s="1"/>
  <c r="E116" i="2"/>
  <c r="G116" i="2" s="1"/>
  <c r="B12" i="4"/>
  <c r="E12" i="4" s="1"/>
  <c r="H12" i="4" s="1"/>
  <c r="E117" i="2"/>
  <c r="G117" i="2" s="1"/>
  <c r="H8" i="4"/>
  <c r="E115" i="2"/>
  <c r="G115" i="2" s="1"/>
  <c r="E114" i="2"/>
  <c r="G114" i="2" s="1"/>
  <c r="G103" i="2"/>
  <c r="G113" i="2" l="1"/>
  <c r="B14" i="4"/>
  <c r="E14" i="4" s="1"/>
  <c r="H14" i="4" s="1"/>
  <c r="E118" i="2"/>
  <c r="G118" i="2" s="1"/>
  <c r="H20" i="4" l="1"/>
  <c r="H23" i="4" s="1"/>
  <c r="G121" i="2"/>
  <c r="B15" i="4" s="1"/>
  <c r="E15" i="4" s="1"/>
  <c r="H15" i="4" s="1"/>
  <c r="H16" i="4" s="1"/>
</calcChain>
</file>

<file path=xl/sharedStrings.xml><?xml version="1.0" encoding="utf-8"?>
<sst xmlns="http://schemas.openxmlformats.org/spreadsheetml/2006/main" count="157" uniqueCount="110">
  <si>
    <t>Date:</t>
  </si>
  <si>
    <t>Indirect Costs</t>
  </si>
  <si>
    <t>Travel &amp; Training</t>
  </si>
  <si>
    <t>Equipment</t>
  </si>
  <si>
    <t>Other Services</t>
  </si>
  <si>
    <t>Office Expenses</t>
  </si>
  <si>
    <t>Testing &amp; Laboratory</t>
  </si>
  <si>
    <t>Treatment</t>
  </si>
  <si>
    <t>Fringe Benefits</t>
  </si>
  <si>
    <t>Administrative/Personnel</t>
  </si>
  <si>
    <t>Office of Drug Offender Program</t>
  </si>
  <si>
    <t>SUPERIOR COURT OF NEW HAMPSHIRE</t>
  </si>
  <si>
    <t>Drug Court Budget Detail</t>
  </si>
  <si>
    <t>County:</t>
  </si>
  <si>
    <t>Allowable Costs:</t>
  </si>
  <si>
    <t xml:space="preserve">A. </t>
  </si>
  <si>
    <t>Name/Position</t>
  </si>
  <si>
    <t>Computation</t>
  </si>
  <si>
    <t>Total</t>
  </si>
  <si>
    <t>Only personnel who work directly for the drug court program should be included in this section. Personnel information in this section must include each employee’s annual salary, either percentage of time on the project of Full-Time Equivalent (FTE) (1 FTE=100 percent), and the duration of the budget request period.</t>
  </si>
  <si>
    <t>B.</t>
  </si>
  <si>
    <t>Fringe benefit costs should be provided for all allowable personnel listed in Section A. The total percentage of the fringe benefit rate must be shown, along with the breakdown of that percentage.</t>
  </si>
  <si>
    <t>Cost</t>
  </si>
  <si>
    <t>Rate Computation</t>
  </si>
  <si>
    <t>FICA</t>
  </si>
  <si>
    <t>Medicare</t>
  </si>
  <si>
    <t>Unemployment</t>
  </si>
  <si>
    <t>Health Insurance</t>
  </si>
  <si>
    <t>Total Fringe Rate</t>
  </si>
  <si>
    <t xml:space="preserve">C. </t>
  </si>
  <si>
    <t>Item Description</t>
  </si>
  <si>
    <t>Inpatient treatment services</t>
  </si>
  <si>
    <t>D.</t>
  </si>
  <si>
    <t>Testing and Laboratory</t>
  </si>
  <si>
    <t>Included should be costs associated with the drug testing of clients. This can include laboratory fees, urine screening and analysis, materials associated with testing, as applicable. If drug screening is performed in-house, the cost of supplies, reagents, and equipment should be included.</t>
  </si>
  <si>
    <t>Supply Item</t>
  </si>
  <si>
    <t>Instant urine drug test kit</t>
  </si>
  <si>
    <t>E.</t>
  </si>
  <si>
    <t>Include all expenses associated with the physical operation of the drug court. Include the cost of rent, utilities, and maintenance of facilities, as applicable. In addition, include the cost of office supplies, materials, equipment leases, computer and printer supplies, postage, etc. used in the administration of the drug court operations. The cost of office equipment or office furniture should be included under the Equipment category.</t>
  </si>
  <si>
    <t>$200/month x 12 months</t>
  </si>
  <si>
    <t>Rent</t>
  </si>
  <si>
    <t>F.</t>
  </si>
  <si>
    <t>Include the costs of ancillary services provided to drug court participants, such as: educational, vocational, and other professional services; computer and equipment repair; auditor’s fees; and attorney fees.</t>
  </si>
  <si>
    <t>Item</t>
  </si>
  <si>
    <t>Annual program audit</t>
  </si>
  <si>
    <t>CPA Firm x 2 days at $600 per day</t>
  </si>
  <si>
    <t>G.</t>
  </si>
  <si>
    <t xml:space="preserve">Only non-expendable items should be listed in this category (expendable items should be listed under Supplies or Miscellaneous). These funds may be used to purchase equipment when current equipment either does not exist or is unable to perform the necessary tasks required in drug court operations. Prior to requesting funds for equipment, applicants should confirm that there is a need and not just a desire for the newest technology and that the equipment will be used by drug court personnel only. Equipment must be used 100 percent of the time for drug court purposes. It is sometimes difficult to break down equipment costs, but they should be itemized to the extent possible.
Inclusion of items not used solely for the purpose of this drug court program will be considered on a case-by-case basis, and allowed to the extent deemed appropriate by and at the discretion of the State Drug Court Advisory Committee.  In such instances, a rationale for allocation of that portion of the item’s cost that is used for the purpose of this drug court program must be included in the budget request.
</t>
  </si>
  <si>
    <t>Laptop</t>
  </si>
  <si>
    <t>Laser Jet Printer</t>
  </si>
  <si>
    <t>H.</t>
  </si>
  <si>
    <t>Travel/Training</t>
  </si>
  <si>
    <t>Drug court teams are encouraged to use funds to travel to various training programs and conferences sponsored by state and national drug court associations. This is an excellent opportunity to learn new techniques and network with other drug court practitioners. Funds in this category must be broken out. When locations of workshops and/or conferences are not known, applicants are asked to estimate travel costs. We recommend that applicants budget up to $1,000 per person to attend each conference.</t>
  </si>
  <si>
    <t>Purpose</t>
  </si>
  <si>
    <t>Training Workshop</t>
  </si>
  <si>
    <t>Location</t>
  </si>
  <si>
    <t>Unknown</t>
  </si>
  <si>
    <t>Airfare</t>
  </si>
  <si>
    <t>$600 x 6 people</t>
  </si>
  <si>
    <t>Hotel</t>
  </si>
  <si>
    <t>Meals</t>
  </si>
  <si>
    <t>Transportation</t>
  </si>
  <si>
    <t>$20 x 6 people</t>
  </si>
  <si>
    <t>I.</t>
  </si>
  <si>
    <t>Category of Direct Costs</t>
  </si>
  <si>
    <t>Amount</t>
  </si>
  <si>
    <t>Personnel - Salary</t>
  </si>
  <si>
    <t xml:space="preserve"> 10%  de minimis</t>
  </si>
  <si>
    <t>Personnel - Fringe</t>
  </si>
  <si>
    <t>Travel and Training</t>
  </si>
  <si>
    <t>Category</t>
  </si>
  <si>
    <t>DRUG COURT SERVICE PROVIDER - X County</t>
  </si>
  <si>
    <t>**SAMPLE**</t>
  </si>
  <si>
    <t>mm/dd/yy</t>
  </si>
  <si>
    <t>Drug Court-Budget Justification Worksheet</t>
  </si>
  <si>
    <t>Annualized/Full Amounts</t>
  </si>
  <si>
    <t>Prorated Amount</t>
  </si>
  <si>
    <t>Budget</t>
  </si>
  <si>
    <t>Other Sources</t>
  </si>
  <si>
    <t>Total Each Row</t>
  </si>
  <si>
    <t># Months</t>
  </si>
  <si>
    <t>Request</t>
  </si>
  <si>
    <t>Total Expenses</t>
  </si>
  <si>
    <t>Indirect Cost Calculation:</t>
  </si>
  <si>
    <t xml:space="preserve">     Indirect Cost Basis</t>
  </si>
  <si>
    <t xml:space="preserve">     de minimis ICR</t>
  </si>
  <si>
    <t xml:space="preserve">     Indirect Costs</t>
  </si>
  <si>
    <t>Jane Doe/Coordinator</t>
  </si>
  <si>
    <t xml:space="preserve">100% time x 40,000 annual salary x 1 year </t>
  </si>
  <si>
    <t>27.85% Fringe benefit rate x $40,000 Annual Salary</t>
  </si>
  <si>
    <t>$330/box x 10 boxes per year x 1 year</t>
  </si>
  <si>
    <t>$50,000 per year x 25% of space is drug court</t>
  </si>
  <si>
    <t>$850 x 5 units</t>
  </si>
  <si>
    <t>$350 x 5 Unit</t>
  </si>
  <si>
    <t>$150/night x 3 nights x 6 people</t>
  </si>
  <si>
    <t>$50/day x 4 days x 6 people</t>
  </si>
  <si>
    <t>Treatment (In-House Only)</t>
  </si>
  <si>
    <t>In-House?</t>
  </si>
  <si>
    <t>Yes</t>
  </si>
  <si>
    <t>No</t>
  </si>
  <si>
    <t>MAT</t>
  </si>
  <si>
    <t>Treatment - In-House</t>
  </si>
  <si>
    <t>Treatment - Sub-Contracted</t>
  </si>
  <si>
    <t>Office Supplies (Pens, copy paper, tape, print cartridges,  desk calendars, binders)</t>
  </si>
  <si>
    <t>Include the entire cost of a drug court’s clinical treatment program, including the costs of ASI (or equivalent) screening, detoxification services, inpatient treatment, outpatient visits, etc.  If treatment is provided by the county’s staff, the salary, fringe benefits, and expense information of these clinicians should be explained under this category.  Also, include the costs of part-time or contract treatment/counseling personnel.  If treatment is provided by a treatment agency which is the direct recipient of these drug court funds and not a sub recipient of funds through a county, the state will reimburse the treatment agency based on the non-billable hours of the counseling staff of the treatment agency.  Such reimbursement will be calculated as a percentage of time not billed that will be applied to the salaries and benefits costs of those counseling staff to arrive at a non-billable expense amount.  Please indicate whether treatment is provided in-house (if sub-contracted, indicate "No").  Only in-house costs may be included in indirect cost basis below.</t>
  </si>
  <si>
    <r>
      <rPr>
        <sz val="11"/>
        <rFont val="Calibri"/>
        <family val="2"/>
        <scheme val="minor"/>
      </rPr>
      <t xml:space="preserve">Refer to Indirect Costs section of the current Drug Court Fiscal Policy </t>
    </r>
    <r>
      <rPr>
        <sz val="11"/>
        <color theme="1"/>
        <rFont val="Calibri"/>
        <family val="2"/>
        <scheme val="minor"/>
      </rPr>
      <t>for an overview of indirect costs.  Indirect costs may be recouped through either an Indirect Cost Rate Method or Allocation of Actual Indirect Costs Method.  The example below assumes the 10% de minimis rate is used.</t>
    </r>
  </si>
  <si>
    <t>(a)</t>
  </si>
  <si>
    <t>Equipment with a per unit cost of $5,000 or more is not eligible to be included in the direct cost basis</t>
  </si>
  <si>
    <t>Equipment (a)</t>
  </si>
  <si>
    <t>50% of annual salary 50,000 and 50% of 27.5%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</si>
</sst>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s>
  <fonts count="15"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6"/>
      <color theme="8" tint="-0.249977111117893"/>
      <name val="Calibri"/>
      <family val="2"/>
    </font>
    <font>
      <b/>
      <sz val="16"/>
      <color theme="8" tint="-0.249977111117893"/>
      <name val="Calibri"/>
      <family val="2"/>
    </font>
    <font>
      <b/>
      <sz val="14"/>
      <color theme="1"/>
      <name val="Calibri"/>
      <family val="2"/>
      <scheme val="minor"/>
    </font>
    <font>
      <b/>
      <i/>
      <sz val="11"/>
      <color theme="1"/>
      <name val="Calibri"/>
      <family val="2"/>
      <scheme val="minor"/>
    </font>
    <font>
      <b/>
      <sz val="12"/>
      <color theme="1"/>
      <name val="Calibri"/>
      <family val="2"/>
      <scheme val="minor"/>
    </font>
    <font>
      <b/>
      <sz val="12"/>
      <color rgb="FFFF0000"/>
      <name val="Calibri"/>
      <family val="2"/>
      <scheme val="minor"/>
    </font>
    <font>
      <b/>
      <i/>
      <sz val="12"/>
      <color theme="1"/>
      <name val="Calibri"/>
      <family val="2"/>
      <scheme val="minor"/>
    </font>
    <font>
      <b/>
      <u/>
      <sz val="12"/>
      <color theme="1"/>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44" fontId="3"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44" fontId="2" fillId="0" borderId="0" applyFont="0" applyFill="0" applyBorder="0" applyAlignment="0" applyProtection="0"/>
  </cellStyleXfs>
  <cellXfs count="59">
    <xf numFmtId="0" fontId="0" fillId="0" borderId="0" xfId="0"/>
    <xf numFmtId="0" fontId="0" fillId="0" borderId="0" xfId="0" applyAlignment="1">
      <alignment horizontal="right"/>
    </xf>
    <xf numFmtId="0" fontId="4" fillId="0" borderId="0" xfId="0" applyFont="1"/>
    <xf numFmtId="0" fontId="6" fillId="0" borderId="0" xfId="3" applyFont="1"/>
    <xf numFmtId="0" fontId="7" fillId="0" borderId="0" xfId="3" applyFont="1"/>
    <xf numFmtId="44" fontId="0" fillId="0" borderId="0" xfId="1" applyFont="1"/>
    <xf numFmtId="44" fontId="0" fillId="0" borderId="1" xfId="1" applyFont="1" applyBorder="1"/>
    <xf numFmtId="44" fontId="0" fillId="0" borderId="2" xfId="1" applyFont="1" applyBorder="1"/>
    <xf numFmtId="0" fontId="8" fillId="0" borderId="0" xfId="0" applyFont="1"/>
    <xf numFmtId="0" fontId="9" fillId="0" borderId="0" xfId="0" applyFont="1"/>
    <xf numFmtId="0" fontId="4" fillId="0" borderId="0" xfId="0" applyFont="1" applyAlignment="1">
      <alignment horizontal="center"/>
    </xf>
    <xf numFmtId="9" fontId="0" fillId="0" borderId="0" xfId="2" applyFont="1"/>
    <xf numFmtId="10" fontId="0" fillId="0" borderId="0" xfId="2" applyNumberFormat="1" applyFont="1"/>
    <xf numFmtId="10" fontId="0" fillId="0" borderId="2" xfId="0" applyNumberFormat="1" applyBorder="1"/>
    <xf numFmtId="0" fontId="0" fillId="0" borderId="0" xfId="0" applyAlignment="1">
      <alignment wrapText="1"/>
    </xf>
    <xf numFmtId="6" fontId="0" fillId="0" borderId="0" xfId="0" applyNumberFormat="1"/>
    <xf numFmtId="10" fontId="0" fillId="0" borderId="0" xfId="0" applyNumberFormat="1" applyBorder="1"/>
    <xf numFmtId="6" fontId="0" fillId="0" borderId="0" xfId="0" applyNumberFormat="1" applyAlignment="1">
      <alignment wrapText="1"/>
    </xf>
    <xf numFmtId="44" fontId="0" fillId="0" borderId="0" xfId="0" applyNumberFormat="1"/>
    <xf numFmtId="0" fontId="2" fillId="0" borderId="0" xfId="7"/>
    <xf numFmtId="0" fontId="2" fillId="0" borderId="0" xfId="7" applyAlignment="1">
      <alignment horizontal="right"/>
    </xf>
    <xf numFmtId="0" fontId="10" fillId="0" borderId="0" xfId="7" applyFont="1"/>
    <xf numFmtId="164" fontId="2" fillId="0" borderId="0" xfId="7" applyNumberFormat="1"/>
    <xf numFmtId="44" fontId="2" fillId="0" borderId="0" xfId="7" applyNumberFormat="1"/>
    <xf numFmtId="0" fontId="2" fillId="0" borderId="1" xfId="7" applyBorder="1"/>
    <xf numFmtId="44" fontId="2" fillId="0" borderId="1" xfId="8" applyFont="1" applyBorder="1"/>
    <xf numFmtId="164" fontId="2" fillId="0" borderId="1" xfId="7" applyNumberFormat="1" applyBorder="1"/>
    <xf numFmtId="44" fontId="4" fillId="0" borderId="0" xfId="8" applyFont="1"/>
    <xf numFmtId="9" fontId="2" fillId="0" borderId="0" xfId="7" applyNumberFormat="1"/>
    <xf numFmtId="44" fontId="4" fillId="0" borderId="0" xfId="8" applyFont="1" applyAlignment="1">
      <alignment horizontal="center"/>
    </xf>
    <xf numFmtId="0" fontId="12" fillId="0" borderId="1" xfId="7" applyFont="1" applyBorder="1"/>
    <xf numFmtId="0" fontId="13" fillId="0" borderId="0" xfId="7" applyFont="1" applyAlignment="1">
      <alignment horizontal="right"/>
    </xf>
    <xf numFmtId="0" fontId="13" fillId="0" borderId="0" xfId="7" applyFont="1" applyAlignment="1">
      <alignment horizontal="right" wrapText="1"/>
    </xf>
    <xf numFmtId="0" fontId="11" fillId="0" borderId="0" xfId="7" applyFont="1" applyAlignment="1">
      <alignment horizontal="right"/>
    </xf>
    <xf numFmtId="0" fontId="2" fillId="0" borderId="0" xfId="7" applyProtection="1">
      <protection locked="0"/>
    </xf>
    <xf numFmtId="9" fontId="2" fillId="0" borderId="0" xfId="7" applyNumberFormat="1" applyProtection="1">
      <protection locked="0"/>
    </xf>
    <xf numFmtId="44" fontId="2" fillId="0" borderId="0" xfId="8" applyFont="1" applyProtection="1">
      <protection locked="0"/>
    </xf>
    <xf numFmtId="10" fontId="2" fillId="0" borderId="0" xfId="7" applyNumberFormat="1" applyProtection="1">
      <protection locked="0"/>
    </xf>
    <xf numFmtId="0" fontId="2" fillId="0" borderId="0" xfId="7" applyNumberFormat="1" applyAlignment="1" applyProtection="1">
      <alignment horizontal="center"/>
      <protection locked="0"/>
    </xf>
    <xf numFmtId="0" fontId="10" fillId="0" borderId="0" xfId="7" applyFont="1" applyProtection="1">
      <protection locked="0"/>
    </xf>
    <xf numFmtId="14" fontId="2" fillId="0" borderId="0" xfId="7" applyNumberFormat="1" applyAlignment="1" applyProtection="1">
      <alignment horizontal="right"/>
      <protection locked="0"/>
    </xf>
    <xf numFmtId="8" fontId="2" fillId="0" borderId="0" xfId="7" applyNumberFormat="1"/>
    <xf numFmtId="8" fontId="2" fillId="0" borderId="0" xfId="8" applyNumberFormat="1" applyFont="1"/>
    <xf numFmtId="8" fontId="2" fillId="0" borderId="1" xfId="7" applyNumberFormat="1" applyBorder="1"/>
    <xf numFmtId="44" fontId="2" fillId="0" borderId="0" xfId="8" applyNumberFormat="1" applyFont="1" applyProtection="1">
      <protection locked="0"/>
    </xf>
    <xf numFmtId="44" fontId="2" fillId="0" borderId="0" xfId="7" applyNumberFormat="1" applyBorder="1"/>
    <xf numFmtId="0" fontId="2" fillId="0" borderId="1" xfId="7" applyNumberFormat="1" applyBorder="1" applyAlignment="1" applyProtection="1">
      <alignment horizontal="center"/>
      <protection locked="0"/>
    </xf>
    <xf numFmtId="0" fontId="1" fillId="0" borderId="0" xfId="7" applyFont="1"/>
    <xf numFmtId="0" fontId="13" fillId="0" borderId="0" xfId="7" applyFont="1" applyAlignment="1">
      <alignment horizontal="center"/>
    </xf>
    <xf numFmtId="0" fontId="0" fillId="0" borderId="0" xfId="0" applyAlignment="1">
      <alignment horizontal="center"/>
    </xf>
    <xf numFmtId="6" fontId="0" fillId="0" borderId="0" xfId="0" applyNumberFormat="1" applyAlignment="1">
      <alignment horizontal="center" wrapText="1"/>
    </xf>
    <xf numFmtId="0" fontId="4" fillId="0" borderId="0" xfId="0" applyFont="1" applyAlignment="1">
      <alignment horizontal="right"/>
    </xf>
    <xf numFmtId="42" fontId="0" fillId="0" borderId="0" xfId="0" applyNumberFormat="1"/>
    <xf numFmtId="0" fontId="0" fillId="0" borderId="0" xfId="0" applyAlignment="1">
      <alignment horizontal="left"/>
    </xf>
    <xf numFmtId="0" fontId="4" fillId="0" borderId="0" xfId="0" applyFont="1" applyBorder="1"/>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cellXfs>
  <cellStyles count="9">
    <cellStyle name="Comma 2" xfId="4"/>
    <cellStyle name="Currency" xfId="1" builtinId="4"/>
    <cellStyle name="Currency 2" xfId="5"/>
    <cellStyle name="Currency 3" xfId="8"/>
    <cellStyle name="Normal" xfId="0" builtinId="0"/>
    <cellStyle name="Normal 2" xfId="3"/>
    <cellStyle name="Normal 3" xfId="7"/>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tabSelected="1" topLeftCell="A34" workbookViewId="0">
      <selection activeCell="J44" sqref="J44"/>
    </sheetView>
  </sheetViews>
  <sheetFormatPr defaultRowHeight="15" x14ac:dyDescent="0.25"/>
  <cols>
    <col min="2" max="2" width="4.7109375" customWidth="1"/>
    <col min="3" max="3" width="21.28515625" customWidth="1"/>
    <col min="4" max="4" width="12.85546875" customWidth="1"/>
    <col min="5" max="6" width="24.28515625" customWidth="1"/>
    <col min="7" max="7" width="16.7109375" customWidth="1"/>
    <col min="10" max="10" width="25" bestFit="1" customWidth="1"/>
    <col min="12" max="12" width="18" bestFit="1" customWidth="1"/>
    <col min="13" max="13" width="17" bestFit="1" customWidth="1"/>
  </cols>
  <sheetData>
    <row r="1" spans="1:7" ht="21" x14ac:dyDescent="0.35">
      <c r="A1" s="4" t="s">
        <v>11</v>
      </c>
    </row>
    <row r="2" spans="1:7" ht="21" x14ac:dyDescent="0.35">
      <c r="A2" s="3" t="s">
        <v>10</v>
      </c>
    </row>
    <row r="3" spans="1:7" ht="21" x14ac:dyDescent="0.35">
      <c r="A3" s="3"/>
    </row>
    <row r="4" spans="1:7" x14ac:dyDescent="0.25">
      <c r="A4" t="s">
        <v>13</v>
      </c>
    </row>
    <row r="6" spans="1:7" x14ac:dyDescent="0.25">
      <c r="A6" t="s">
        <v>0</v>
      </c>
    </row>
    <row r="8" spans="1:7" ht="18.75" x14ac:dyDescent="0.3">
      <c r="A8" s="8" t="s">
        <v>12</v>
      </c>
    </row>
    <row r="10" spans="1:7" x14ac:dyDescent="0.25">
      <c r="A10" s="9" t="s">
        <v>14</v>
      </c>
    </row>
    <row r="11" spans="1:7" x14ac:dyDescent="0.25">
      <c r="B11" s="2" t="s">
        <v>15</v>
      </c>
      <c r="C11" s="2" t="s">
        <v>9</v>
      </c>
      <c r="D11" s="2"/>
    </row>
    <row r="12" spans="1:7" ht="56.25" customHeight="1" x14ac:dyDescent="0.25">
      <c r="C12" s="58" t="s">
        <v>19</v>
      </c>
      <c r="D12" s="58"/>
      <c r="E12" s="58"/>
      <c r="F12" s="58"/>
      <c r="G12" s="58"/>
    </row>
    <row r="14" spans="1:7" x14ac:dyDescent="0.25">
      <c r="C14" s="2" t="s">
        <v>16</v>
      </c>
      <c r="D14" s="2"/>
      <c r="E14" s="2" t="s">
        <v>17</v>
      </c>
      <c r="F14" s="2"/>
      <c r="G14" s="10" t="s">
        <v>22</v>
      </c>
    </row>
    <row r="15" spans="1:7" x14ac:dyDescent="0.25">
      <c r="C15" t="s">
        <v>87</v>
      </c>
      <c r="E15" t="s">
        <v>88</v>
      </c>
      <c r="G15" s="5">
        <v>40000</v>
      </c>
    </row>
    <row r="16" spans="1:7" x14ac:dyDescent="0.25">
      <c r="G16" s="5"/>
    </row>
    <row r="17" spans="2:7" x14ac:dyDescent="0.25">
      <c r="G17" s="5"/>
    </row>
    <row r="18" spans="2:7" x14ac:dyDescent="0.25">
      <c r="G18" s="6"/>
    </row>
    <row r="19" spans="2:7" x14ac:dyDescent="0.25">
      <c r="F19" s="1" t="s">
        <v>18</v>
      </c>
      <c r="G19" s="7">
        <f>SUM(G15:G18)</f>
        <v>40000</v>
      </c>
    </row>
    <row r="21" spans="2:7" x14ac:dyDescent="0.25">
      <c r="B21" s="2" t="s">
        <v>20</v>
      </c>
      <c r="C21" s="2" t="s">
        <v>8</v>
      </c>
      <c r="D21" s="2"/>
    </row>
    <row r="22" spans="2:7" ht="39.75" customHeight="1" x14ac:dyDescent="0.25">
      <c r="C22" s="58" t="s">
        <v>21</v>
      </c>
      <c r="D22" s="58"/>
      <c r="E22" s="58"/>
      <c r="F22" s="58"/>
      <c r="G22" s="58"/>
    </row>
    <row r="24" spans="2:7" x14ac:dyDescent="0.25">
      <c r="C24" s="2" t="s">
        <v>16</v>
      </c>
      <c r="D24" s="2"/>
      <c r="E24" s="2" t="s">
        <v>17</v>
      </c>
      <c r="F24" s="2"/>
      <c r="G24" s="10" t="s">
        <v>22</v>
      </c>
    </row>
    <row r="25" spans="2:7" x14ac:dyDescent="0.25">
      <c r="C25" t="s">
        <v>87</v>
      </c>
      <c r="E25" t="s">
        <v>89</v>
      </c>
      <c r="G25" s="5">
        <f>27.85%*40000</f>
        <v>11140.000000000002</v>
      </c>
    </row>
    <row r="26" spans="2:7" x14ac:dyDescent="0.25">
      <c r="G26" s="5"/>
    </row>
    <row r="27" spans="2:7" x14ac:dyDescent="0.25">
      <c r="G27" s="5"/>
    </row>
    <row r="28" spans="2:7" x14ac:dyDescent="0.25">
      <c r="G28" s="6"/>
    </row>
    <row r="29" spans="2:7" x14ac:dyDescent="0.25">
      <c r="F29" s="1" t="s">
        <v>18</v>
      </c>
      <c r="G29" s="7">
        <f>SUM(G25:G28)</f>
        <v>11140.000000000002</v>
      </c>
    </row>
    <row r="31" spans="2:7" x14ac:dyDescent="0.25">
      <c r="C31" t="s">
        <v>23</v>
      </c>
    </row>
    <row r="32" spans="2:7" x14ac:dyDescent="0.25">
      <c r="C32" s="12">
        <v>6.2E-2</v>
      </c>
      <c r="D32" s="12"/>
      <c r="E32" t="s">
        <v>24</v>
      </c>
    </row>
    <row r="33" spans="2:13" x14ac:dyDescent="0.25">
      <c r="C33" s="12">
        <v>1.4500000000000001E-2</v>
      </c>
      <c r="D33" s="12"/>
      <c r="E33" t="s">
        <v>25</v>
      </c>
    </row>
    <row r="34" spans="2:13" x14ac:dyDescent="0.25">
      <c r="C34" s="12">
        <v>2E-3</v>
      </c>
      <c r="D34" s="12"/>
      <c r="E34" t="s">
        <v>26</v>
      </c>
    </row>
    <row r="35" spans="2:13" x14ac:dyDescent="0.25">
      <c r="C35" s="12">
        <v>0.2</v>
      </c>
      <c r="D35" s="12"/>
      <c r="E35" t="s">
        <v>27</v>
      </c>
    </row>
    <row r="36" spans="2:13" x14ac:dyDescent="0.25">
      <c r="C36" s="11"/>
      <c r="D36" s="11"/>
    </row>
    <row r="37" spans="2:13" x14ac:dyDescent="0.25">
      <c r="C37" s="13">
        <f>SUM(C32:C36)</f>
        <v>0.27850000000000003</v>
      </c>
      <c r="D37" s="16"/>
      <c r="E37" t="s">
        <v>28</v>
      </c>
    </row>
    <row r="39" spans="2:13" x14ac:dyDescent="0.25">
      <c r="B39" s="2" t="s">
        <v>29</v>
      </c>
      <c r="C39" s="2" t="s">
        <v>7</v>
      </c>
      <c r="D39" s="2"/>
    </row>
    <row r="40" spans="2:13" ht="165" customHeight="1" x14ac:dyDescent="0.25">
      <c r="C40" s="58" t="s">
        <v>104</v>
      </c>
      <c r="D40" s="58"/>
      <c r="E40" s="58"/>
      <c r="F40" s="58"/>
      <c r="G40" s="58"/>
    </row>
    <row r="42" spans="2:13" x14ac:dyDescent="0.25">
      <c r="C42" s="2" t="s">
        <v>30</v>
      </c>
      <c r="D42" s="2" t="s">
        <v>97</v>
      </c>
      <c r="E42" s="2" t="s">
        <v>17</v>
      </c>
      <c r="F42" s="2"/>
      <c r="G42" s="10" t="s">
        <v>22</v>
      </c>
    </row>
    <row r="43" spans="2:13" ht="30" x14ac:dyDescent="0.25">
      <c r="C43" s="14" t="s">
        <v>31</v>
      </c>
      <c r="D43" t="s">
        <v>98</v>
      </c>
      <c r="E43" t="s">
        <v>109</v>
      </c>
      <c r="G43" s="5">
        <f>((50000+(50000*27.5%))*50%)</f>
        <v>31875</v>
      </c>
    </row>
    <row r="44" spans="2:13" x14ac:dyDescent="0.25">
      <c r="G44" s="5"/>
    </row>
    <row r="45" spans="2:13" x14ac:dyDescent="0.25">
      <c r="C45" t="s">
        <v>100</v>
      </c>
      <c r="D45" t="s">
        <v>99</v>
      </c>
      <c r="G45" s="5">
        <v>5000</v>
      </c>
      <c r="L45" s="49"/>
      <c r="M45" s="49"/>
    </row>
    <row r="46" spans="2:13" x14ac:dyDescent="0.25">
      <c r="G46" s="6"/>
      <c r="L46" s="49"/>
      <c r="M46" s="49"/>
    </row>
    <row r="47" spans="2:13" x14ac:dyDescent="0.25">
      <c r="E47" s="1"/>
      <c r="F47" s="1" t="s">
        <v>18</v>
      </c>
      <c r="G47" s="7">
        <f>SUM(G43:G46)</f>
        <v>36875</v>
      </c>
      <c r="L47" s="49"/>
      <c r="M47" s="49"/>
    </row>
    <row r="48" spans="2:13" x14ac:dyDescent="0.25">
      <c r="L48" s="49"/>
      <c r="M48" s="49"/>
    </row>
    <row r="49" spans="2:13" x14ac:dyDescent="0.25">
      <c r="L49" s="49"/>
      <c r="M49" s="49"/>
    </row>
    <row r="50" spans="2:13" x14ac:dyDescent="0.25">
      <c r="B50" s="2" t="s">
        <v>32</v>
      </c>
      <c r="C50" s="2" t="s">
        <v>33</v>
      </c>
      <c r="D50" s="2"/>
      <c r="L50" s="49"/>
      <c r="M50" s="49"/>
    </row>
    <row r="51" spans="2:13" ht="54" customHeight="1" x14ac:dyDescent="0.25">
      <c r="C51" s="58" t="s">
        <v>34</v>
      </c>
      <c r="D51" s="58"/>
      <c r="E51" s="58"/>
      <c r="F51" s="58"/>
      <c r="G51" s="58"/>
      <c r="L51" s="49"/>
      <c r="M51" s="49"/>
    </row>
    <row r="53" spans="2:13" x14ac:dyDescent="0.25">
      <c r="C53" s="2" t="s">
        <v>35</v>
      </c>
      <c r="D53" s="2"/>
      <c r="E53" s="2" t="s">
        <v>17</v>
      </c>
      <c r="F53" s="2"/>
      <c r="G53" s="10" t="s">
        <v>22</v>
      </c>
    </row>
    <row r="54" spans="2:13" x14ac:dyDescent="0.25">
      <c r="C54" t="s">
        <v>36</v>
      </c>
      <c r="E54" t="s">
        <v>90</v>
      </c>
      <c r="G54" s="5">
        <f>330*10*1</f>
        <v>3300</v>
      </c>
    </row>
    <row r="55" spans="2:13" x14ac:dyDescent="0.25">
      <c r="G55" s="5"/>
    </row>
    <row r="56" spans="2:13" x14ac:dyDescent="0.25">
      <c r="G56" s="5"/>
    </row>
    <row r="57" spans="2:13" x14ac:dyDescent="0.25">
      <c r="G57" s="6"/>
    </row>
    <row r="58" spans="2:13" x14ac:dyDescent="0.25">
      <c r="F58" s="1" t="s">
        <v>18</v>
      </c>
      <c r="G58" s="7">
        <f>SUM(G54:G57)</f>
        <v>3300</v>
      </c>
    </row>
    <row r="61" spans="2:13" x14ac:dyDescent="0.25">
      <c r="B61" s="2" t="s">
        <v>37</v>
      </c>
      <c r="C61" s="2" t="s">
        <v>5</v>
      </c>
      <c r="D61" s="2"/>
    </row>
    <row r="62" spans="2:13" ht="76.5" customHeight="1" x14ac:dyDescent="0.25">
      <c r="C62" s="58" t="s">
        <v>38</v>
      </c>
      <c r="D62" s="58"/>
      <c r="E62" s="58"/>
      <c r="F62" s="58"/>
      <c r="G62" s="58"/>
    </row>
    <row r="64" spans="2:13" x14ac:dyDescent="0.25">
      <c r="C64" s="2" t="s">
        <v>35</v>
      </c>
      <c r="D64" s="2"/>
      <c r="E64" s="2" t="s">
        <v>17</v>
      </c>
      <c r="F64" s="2"/>
      <c r="G64" s="10" t="s">
        <v>22</v>
      </c>
    </row>
    <row r="65" spans="2:7" ht="45" customHeight="1" x14ac:dyDescent="0.25">
      <c r="C65" s="57" t="s">
        <v>103</v>
      </c>
      <c r="D65" s="57"/>
      <c r="E65" t="s">
        <v>39</v>
      </c>
      <c r="G65" s="5">
        <f>200*12</f>
        <v>2400</v>
      </c>
    </row>
    <row r="66" spans="2:7" x14ac:dyDescent="0.25">
      <c r="C66" t="s">
        <v>40</v>
      </c>
      <c r="E66" t="s">
        <v>91</v>
      </c>
      <c r="G66" s="5">
        <f>50000*0.25</f>
        <v>12500</v>
      </c>
    </row>
    <row r="67" spans="2:7" x14ac:dyDescent="0.25">
      <c r="G67" s="5"/>
    </row>
    <row r="68" spans="2:7" x14ac:dyDescent="0.25">
      <c r="G68" s="6"/>
    </row>
    <row r="69" spans="2:7" x14ac:dyDescent="0.25">
      <c r="F69" s="1" t="s">
        <v>18</v>
      </c>
      <c r="G69" s="7">
        <f>SUM(G65:G68)</f>
        <v>14900</v>
      </c>
    </row>
    <row r="71" spans="2:7" x14ac:dyDescent="0.25">
      <c r="B71" s="2" t="s">
        <v>41</v>
      </c>
      <c r="C71" s="2" t="s">
        <v>4</v>
      </c>
      <c r="D71" s="2"/>
    </row>
    <row r="72" spans="2:7" ht="51" customHeight="1" x14ac:dyDescent="0.25">
      <c r="C72" s="58" t="s">
        <v>42</v>
      </c>
      <c r="D72" s="58"/>
      <c r="E72" s="58"/>
      <c r="F72" s="58"/>
      <c r="G72" s="58"/>
    </row>
    <row r="74" spans="2:7" x14ac:dyDescent="0.25">
      <c r="C74" s="2" t="s">
        <v>43</v>
      </c>
      <c r="D74" s="2"/>
      <c r="E74" s="2" t="s">
        <v>17</v>
      </c>
      <c r="F74" s="2"/>
      <c r="G74" s="10" t="s">
        <v>22</v>
      </c>
    </row>
    <row r="75" spans="2:7" x14ac:dyDescent="0.25">
      <c r="C75" t="s">
        <v>44</v>
      </c>
      <c r="E75" s="15" t="s">
        <v>45</v>
      </c>
      <c r="F75" s="15"/>
      <c r="G75" s="5">
        <v>1200</v>
      </c>
    </row>
    <row r="76" spans="2:7" x14ac:dyDescent="0.25">
      <c r="G76" s="5"/>
    </row>
    <row r="77" spans="2:7" x14ac:dyDescent="0.25">
      <c r="G77" s="5"/>
    </row>
    <row r="78" spans="2:7" x14ac:dyDescent="0.25">
      <c r="G78" s="6"/>
    </row>
    <row r="79" spans="2:7" x14ac:dyDescent="0.25">
      <c r="F79" s="1" t="s">
        <v>18</v>
      </c>
      <c r="G79" s="7">
        <f>SUM(G75:G78)</f>
        <v>1200</v>
      </c>
    </row>
    <row r="82" spans="2:7" x14ac:dyDescent="0.25">
      <c r="B82" s="2" t="s">
        <v>46</v>
      </c>
      <c r="C82" s="2" t="s">
        <v>3</v>
      </c>
      <c r="D82" s="2"/>
    </row>
    <row r="83" spans="2:7" ht="190.5" customHeight="1" x14ac:dyDescent="0.25">
      <c r="C83" s="58" t="s">
        <v>47</v>
      </c>
      <c r="D83" s="58"/>
      <c r="E83" s="58"/>
      <c r="F83" s="58"/>
      <c r="G83" s="58"/>
    </row>
    <row r="85" spans="2:7" x14ac:dyDescent="0.25">
      <c r="C85" s="2" t="s">
        <v>43</v>
      </c>
      <c r="D85" s="2"/>
      <c r="E85" s="2" t="s">
        <v>17</v>
      </c>
      <c r="F85" s="2"/>
      <c r="G85" s="10" t="s">
        <v>22</v>
      </c>
    </row>
    <row r="86" spans="2:7" x14ac:dyDescent="0.25">
      <c r="C86" t="s">
        <v>48</v>
      </c>
      <c r="E86" s="15" t="s">
        <v>92</v>
      </c>
      <c r="F86" s="15"/>
      <c r="G86" s="5">
        <f>850*5</f>
        <v>4250</v>
      </c>
    </row>
    <row r="87" spans="2:7" x14ac:dyDescent="0.25">
      <c r="C87" t="s">
        <v>49</v>
      </c>
      <c r="E87" t="s">
        <v>93</v>
      </c>
      <c r="G87" s="5">
        <f>350*5</f>
        <v>1750</v>
      </c>
    </row>
    <row r="88" spans="2:7" x14ac:dyDescent="0.25">
      <c r="G88" s="5"/>
    </row>
    <row r="89" spans="2:7" x14ac:dyDescent="0.25">
      <c r="G89" s="6"/>
    </row>
    <row r="90" spans="2:7" x14ac:dyDescent="0.25">
      <c r="F90" s="1" t="s">
        <v>18</v>
      </c>
      <c r="G90" s="7">
        <f>SUM(G86:G89)</f>
        <v>6000</v>
      </c>
    </row>
    <row r="93" spans="2:7" x14ac:dyDescent="0.25">
      <c r="B93" s="2" t="s">
        <v>50</v>
      </c>
      <c r="C93" s="2" t="s">
        <v>51</v>
      </c>
      <c r="D93" s="2"/>
    </row>
    <row r="94" spans="2:7" ht="86.25" customHeight="1" x14ac:dyDescent="0.25">
      <c r="C94" s="58" t="s">
        <v>52</v>
      </c>
      <c r="D94" s="58"/>
      <c r="E94" s="58"/>
      <c r="F94" s="58"/>
      <c r="G94" s="58"/>
    </row>
    <row r="96" spans="2:7" x14ac:dyDescent="0.25">
      <c r="C96" s="2" t="s">
        <v>53</v>
      </c>
      <c r="D96" s="2" t="s">
        <v>55</v>
      </c>
      <c r="E96" s="2" t="s">
        <v>43</v>
      </c>
      <c r="F96" s="2" t="s">
        <v>17</v>
      </c>
      <c r="G96" s="10" t="s">
        <v>22</v>
      </c>
    </row>
    <row r="97" spans="2:7" x14ac:dyDescent="0.25">
      <c r="C97" t="s">
        <v>54</v>
      </c>
      <c r="D97" t="s">
        <v>56</v>
      </c>
      <c r="E97" s="15" t="s">
        <v>57</v>
      </c>
      <c r="F97" s="17" t="s">
        <v>58</v>
      </c>
      <c r="G97" s="5">
        <f>6*600</f>
        <v>3600</v>
      </c>
    </row>
    <row r="98" spans="2:7" ht="30" x14ac:dyDescent="0.25">
      <c r="E98" t="s">
        <v>59</v>
      </c>
      <c r="F98" s="14" t="s">
        <v>94</v>
      </c>
      <c r="G98" s="5">
        <f>150*3*6</f>
        <v>2700</v>
      </c>
    </row>
    <row r="99" spans="2:7" ht="30" x14ac:dyDescent="0.25">
      <c r="E99" t="s">
        <v>60</v>
      </c>
      <c r="F99" s="14" t="s">
        <v>95</v>
      </c>
      <c r="G99" s="5">
        <f>50*4*6</f>
        <v>1200</v>
      </c>
    </row>
    <row r="100" spans="2:7" x14ac:dyDescent="0.25">
      <c r="E100" t="s">
        <v>61</v>
      </c>
      <c r="F100" s="14" t="s">
        <v>62</v>
      </c>
      <c r="G100" s="5">
        <f>20*6</f>
        <v>120</v>
      </c>
    </row>
    <row r="101" spans="2:7" x14ac:dyDescent="0.25">
      <c r="F101" s="14"/>
      <c r="G101" s="5"/>
    </row>
    <row r="102" spans="2:7" x14ac:dyDescent="0.25">
      <c r="F102" s="14"/>
      <c r="G102" s="6"/>
    </row>
    <row r="103" spans="2:7" x14ac:dyDescent="0.25">
      <c r="F103" s="1" t="s">
        <v>18</v>
      </c>
      <c r="G103" s="7">
        <f>SUM(G97:G102)</f>
        <v>7620</v>
      </c>
    </row>
    <row r="107" spans="2:7" x14ac:dyDescent="0.25">
      <c r="B107" s="2" t="s">
        <v>63</v>
      </c>
      <c r="C107" s="2" t="s">
        <v>1</v>
      </c>
      <c r="D107" s="2"/>
    </row>
    <row r="108" spans="2:7" ht="45" customHeight="1" x14ac:dyDescent="0.25">
      <c r="C108" s="58" t="s">
        <v>105</v>
      </c>
      <c r="D108" s="58"/>
      <c r="E108" s="58"/>
      <c r="F108" s="58"/>
      <c r="G108" s="58"/>
    </row>
    <row r="110" spans="2:7" x14ac:dyDescent="0.25">
      <c r="C110" s="2" t="s">
        <v>64</v>
      </c>
      <c r="D110" s="2"/>
      <c r="E110" s="51" t="s">
        <v>65</v>
      </c>
      <c r="F110" s="10" t="s">
        <v>17</v>
      </c>
      <c r="G110" s="51" t="s">
        <v>22</v>
      </c>
    </row>
    <row r="111" spans="2:7" x14ac:dyDescent="0.25">
      <c r="C111" t="s">
        <v>66</v>
      </c>
      <c r="E111" s="18">
        <f>G15</f>
        <v>40000</v>
      </c>
      <c r="F111" s="50" t="s">
        <v>67</v>
      </c>
      <c r="G111" s="5">
        <f>E111*10%</f>
        <v>4000</v>
      </c>
    </row>
    <row r="112" spans="2:7" x14ac:dyDescent="0.25">
      <c r="C112" t="s">
        <v>68</v>
      </c>
      <c r="E112" s="18">
        <f>G29</f>
        <v>11140.000000000002</v>
      </c>
      <c r="F112" s="50" t="s">
        <v>67</v>
      </c>
      <c r="G112" s="5">
        <f>E112*10%</f>
        <v>1114.0000000000002</v>
      </c>
    </row>
    <row r="113" spans="2:7" x14ac:dyDescent="0.25">
      <c r="C113" t="s">
        <v>96</v>
      </c>
      <c r="E113" s="18">
        <f>+BudgetSummary!E8</f>
        <v>25500</v>
      </c>
      <c r="F113" s="50" t="s">
        <v>67</v>
      </c>
      <c r="G113" s="5">
        <f>E113*10%</f>
        <v>2550</v>
      </c>
    </row>
    <row r="114" spans="2:7" x14ac:dyDescent="0.25">
      <c r="C114" t="s">
        <v>33</v>
      </c>
      <c r="E114" s="18">
        <f>G58</f>
        <v>3300</v>
      </c>
      <c r="F114" s="50" t="s">
        <v>67</v>
      </c>
      <c r="G114" s="5">
        <f t="shared" ref="G114:G117" si="0">E114*10%</f>
        <v>330</v>
      </c>
    </row>
    <row r="115" spans="2:7" x14ac:dyDescent="0.25">
      <c r="C115" t="s">
        <v>5</v>
      </c>
      <c r="E115" s="18">
        <f>G69</f>
        <v>14900</v>
      </c>
      <c r="F115" s="50" t="s">
        <v>67</v>
      </c>
      <c r="G115" s="5">
        <f t="shared" si="0"/>
        <v>1490</v>
      </c>
    </row>
    <row r="116" spans="2:7" x14ac:dyDescent="0.25">
      <c r="C116" t="s">
        <v>4</v>
      </c>
      <c r="E116" s="18">
        <f>+G79</f>
        <v>1200</v>
      </c>
      <c r="F116" s="50" t="s">
        <v>67</v>
      </c>
      <c r="G116" s="5">
        <f t="shared" ref="G116" si="1">E116*10%</f>
        <v>120</v>
      </c>
    </row>
    <row r="117" spans="2:7" x14ac:dyDescent="0.25">
      <c r="C117" t="s">
        <v>108</v>
      </c>
      <c r="E117" s="18">
        <f>G90</f>
        <v>6000</v>
      </c>
      <c r="F117" s="50" t="s">
        <v>67</v>
      </c>
      <c r="G117" s="5">
        <f t="shared" si="0"/>
        <v>600</v>
      </c>
    </row>
    <row r="118" spans="2:7" x14ac:dyDescent="0.25">
      <c r="C118" t="s">
        <v>69</v>
      </c>
      <c r="E118" s="18">
        <f>G103</f>
        <v>7620</v>
      </c>
      <c r="F118" s="50" t="s">
        <v>67</v>
      </c>
      <c r="G118" s="5">
        <f t="shared" ref="G118" si="2">E118*10%</f>
        <v>762</v>
      </c>
    </row>
    <row r="119" spans="2:7" x14ac:dyDescent="0.25">
      <c r="E119" s="18"/>
      <c r="F119" s="17"/>
      <c r="G119" s="5"/>
    </row>
    <row r="120" spans="2:7" x14ac:dyDescent="0.25">
      <c r="F120" s="14"/>
      <c r="G120" s="6"/>
    </row>
    <row r="121" spans="2:7" x14ac:dyDescent="0.25">
      <c r="F121" s="1" t="s">
        <v>18</v>
      </c>
      <c r="G121" s="7">
        <f>SUM(G111:G120)</f>
        <v>10966</v>
      </c>
    </row>
    <row r="123" spans="2:7" x14ac:dyDescent="0.25">
      <c r="B123" t="s">
        <v>106</v>
      </c>
      <c r="C123" t="s">
        <v>107</v>
      </c>
    </row>
    <row r="130" spans="3:7" x14ac:dyDescent="0.25">
      <c r="C130" s="54"/>
      <c r="D130" s="54"/>
      <c r="E130" s="55"/>
      <c r="F130" s="56"/>
      <c r="G130" s="55"/>
    </row>
    <row r="131" spans="3:7" x14ac:dyDescent="0.25">
      <c r="E131" s="52"/>
      <c r="F131" s="49"/>
      <c r="G131" s="52"/>
    </row>
    <row r="132" spans="3:7" x14ac:dyDescent="0.25">
      <c r="E132" s="52"/>
      <c r="F132" s="49"/>
      <c r="G132" s="52"/>
    </row>
    <row r="133" spans="3:7" x14ac:dyDescent="0.25">
      <c r="E133" s="52"/>
      <c r="F133" s="49"/>
      <c r="G133" s="52"/>
    </row>
    <row r="134" spans="3:7" x14ac:dyDescent="0.25">
      <c r="E134" s="52"/>
      <c r="F134" s="49"/>
      <c r="G134" s="52"/>
    </row>
    <row r="135" spans="3:7" x14ac:dyDescent="0.25">
      <c r="E135" s="52"/>
      <c r="F135" s="49"/>
      <c r="G135" s="52"/>
    </row>
    <row r="136" spans="3:7" x14ac:dyDescent="0.25">
      <c r="E136" s="52"/>
      <c r="F136" s="49"/>
      <c r="G136" s="52"/>
    </row>
    <row r="137" spans="3:7" x14ac:dyDescent="0.25">
      <c r="E137" s="52"/>
      <c r="F137" s="49"/>
      <c r="G137" s="52"/>
    </row>
    <row r="138" spans="3:7" x14ac:dyDescent="0.25">
      <c r="E138" s="52"/>
      <c r="F138" s="49"/>
      <c r="G138" s="52"/>
    </row>
    <row r="140" spans="3:7" x14ac:dyDescent="0.25">
      <c r="F140" s="53"/>
      <c r="G140" s="52"/>
    </row>
  </sheetData>
  <mergeCells count="10">
    <mergeCell ref="C65:D65"/>
    <mergeCell ref="C83:G83"/>
    <mergeCell ref="C94:G94"/>
    <mergeCell ref="C108:G108"/>
    <mergeCell ref="C12:G12"/>
    <mergeCell ref="C22:G22"/>
    <mergeCell ref="C40:G40"/>
    <mergeCell ref="C51:G51"/>
    <mergeCell ref="C62:G62"/>
    <mergeCell ref="C72:G72"/>
  </mergeCells>
  <pageMargins left="0.7" right="0.7" top="0.75" bottom="0.75" header="0.3" footer="0.3"/>
  <pageSetup scale="84" fitToHeight="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E8" sqref="E8"/>
    </sheetView>
  </sheetViews>
  <sheetFormatPr defaultRowHeight="15" x14ac:dyDescent="0.25"/>
  <cols>
    <col min="1" max="1" width="44.28515625" bestFit="1" customWidth="1"/>
    <col min="2" max="8" width="15.7109375" customWidth="1"/>
  </cols>
  <sheetData>
    <row r="1" spans="1:8" ht="15.75" x14ac:dyDescent="0.25">
      <c r="A1" s="39" t="s">
        <v>71</v>
      </c>
      <c r="B1" s="19"/>
      <c r="C1" s="33" t="s">
        <v>72</v>
      </c>
      <c r="D1" s="19"/>
      <c r="E1" s="19"/>
      <c r="F1" s="19"/>
      <c r="G1" s="20" t="s">
        <v>0</v>
      </c>
      <c r="H1" s="40" t="s">
        <v>73</v>
      </c>
    </row>
    <row r="2" spans="1:8" ht="15.75" x14ac:dyDescent="0.25">
      <c r="A2" s="21" t="s">
        <v>74</v>
      </c>
      <c r="B2" s="19"/>
      <c r="C2" s="19"/>
      <c r="D2" s="19"/>
      <c r="E2" s="19"/>
      <c r="F2" s="19"/>
      <c r="G2" s="19"/>
      <c r="H2" s="19"/>
    </row>
    <row r="3" spans="1:8" ht="15.75" x14ac:dyDescent="0.25">
      <c r="A3" s="21"/>
      <c r="B3" s="19"/>
      <c r="C3" s="19"/>
      <c r="D3" s="19"/>
      <c r="E3" s="19"/>
      <c r="F3" s="19"/>
      <c r="G3" s="19"/>
      <c r="H3" s="19"/>
    </row>
    <row r="4" spans="1:8" ht="15.75" x14ac:dyDescent="0.25">
      <c r="A4" s="19"/>
      <c r="B4" s="30" t="s">
        <v>75</v>
      </c>
      <c r="C4" s="24"/>
      <c r="D4" s="24"/>
      <c r="E4" s="24"/>
      <c r="F4" s="19"/>
      <c r="G4" s="30" t="s">
        <v>76</v>
      </c>
      <c r="H4" s="24"/>
    </row>
    <row r="5" spans="1:8" ht="15.75" x14ac:dyDescent="0.25">
      <c r="A5" s="21" t="s">
        <v>70</v>
      </c>
      <c r="B5" s="31" t="s">
        <v>77</v>
      </c>
      <c r="C5" s="31" t="s">
        <v>78</v>
      </c>
      <c r="D5" s="31" t="s">
        <v>65</v>
      </c>
      <c r="E5" s="31" t="s">
        <v>79</v>
      </c>
      <c r="F5" s="31"/>
      <c r="G5" s="48" t="s">
        <v>80</v>
      </c>
      <c r="H5" s="32" t="s">
        <v>81</v>
      </c>
    </row>
    <row r="6" spans="1:8" ht="15.75" x14ac:dyDescent="0.25">
      <c r="A6" s="19" t="s">
        <v>9</v>
      </c>
      <c r="B6" s="44">
        <f>'Budget Detail'!G19</f>
        <v>40000</v>
      </c>
      <c r="C6" s="22"/>
      <c r="D6" s="19"/>
      <c r="E6" s="23">
        <f>B6+D6</f>
        <v>40000</v>
      </c>
      <c r="F6" s="23"/>
      <c r="G6" s="38">
        <v>12</v>
      </c>
      <c r="H6" s="41">
        <f>(E6/12)*G6</f>
        <v>40000</v>
      </c>
    </row>
    <row r="7" spans="1:8" ht="15.75" x14ac:dyDescent="0.25">
      <c r="A7" s="19" t="s">
        <v>8</v>
      </c>
      <c r="B7" s="44">
        <f>'Budget Detail'!G29</f>
        <v>11140.000000000002</v>
      </c>
      <c r="C7" s="22"/>
      <c r="D7" s="19"/>
      <c r="E7" s="23">
        <f t="shared" ref="E7:E15" si="0">B7+D7</f>
        <v>11140.000000000002</v>
      </c>
      <c r="F7" s="23"/>
      <c r="G7" s="38">
        <v>12</v>
      </c>
      <c r="H7" s="41">
        <f t="shared" ref="H7:H14" si="1">(E7/12)*G7</f>
        <v>11140.000000000002</v>
      </c>
    </row>
    <row r="8" spans="1:8" ht="15.75" x14ac:dyDescent="0.25">
      <c r="A8" s="47" t="s">
        <v>101</v>
      </c>
      <c r="B8" s="44">
        <f>+'Budget Detail'!G43</f>
        <v>31875</v>
      </c>
      <c r="C8" s="37">
        <v>0.2</v>
      </c>
      <c r="D8" s="42">
        <f>-B8*C8</f>
        <v>-6375</v>
      </c>
      <c r="E8" s="23">
        <f t="shared" si="0"/>
        <v>25500</v>
      </c>
      <c r="F8" s="23"/>
      <c r="G8" s="38">
        <v>12</v>
      </c>
      <c r="H8" s="41">
        <f t="shared" si="1"/>
        <v>25500</v>
      </c>
    </row>
    <row r="9" spans="1:8" ht="15.75" x14ac:dyDescent="0.25">
      <c r="A9" s="47" t="s">
        <v>102</v>
      </c>
      <c r="B9" s="44">
        <f>+'Budget Detail'!G45</f>
        <v>5000</v>
      </c>
      <c r="C9" s="37"/>
      <c r="D9" s="42"/>
      <c r="E9" s="23">
        <f t="shared" si="0"/>
        <v>5000</v>
      </c>
      <c r="F9" s="23"/>
      <c r="G9" s="38">
        <v>12</v>
      </c>
      <c r="H9" s="41">
        <f t="shared" ref="H9" si="2">(E9/12)*G9</f>
        <v>5000</v>
      </c>
    </row>
    <row r="10" spans="1:8" ht="15.75" x14ac:dyDescent="0.25">
      <c r="A10" s="19" t="s">
        <v>6</v>
      </c>
      <c r="B10" s="36">
        <f>'Budget Detail'!G58</f>
        <v>3300</v>
      </c>
      <c r="C10" s="22"/>
      <c r="D10" s="19"/>
      <c r="E10" s="23">
        <f t="shared" si="0"/>
        <v>3300</v>
      </c>
      <c r="F10" s="23"/>
      <c r="G10" s="38">
        <v>12</v>
      </c>
      <c r="H10" s="41">
        <f t="shared" si="1"/>
        <v>3300</v>
      </c>
    </row>
    <row r="11" spans="1:8" ht="15.75" x14ac:dyDescent="0.25">
      <c r="A11" s="19" t="s">
        <v>5</v>
      </c>
      <c r="B11" s="44">
        <f>'Budget Detail'!G69</f>
        <v>14900</v>
      </c>
      <c r="C11" s="22"/>
      <c r="D11" s="19"/>
      <c r="E11" s="23">
        <f t="shared" si="0"/>
        <v>14900</v>
      </c>
      <c r="F11" s="23"/>
      <c r="G11" s="38">
        <v>12</v>
      </c>
      <c r="H11" s="41">
        <f t="shared" si="1"/>
        <v>14900</v>
      </c>
    </row>
    <row r="12" spans="1:8" ht="15.75" x14ac:dyDescent="0.25">
      <c r="A12" s="19" t="s">
        <v>4</v>
      </c>
      <c r="B12" s="36">
        <f>'Budget Detail'!G79</f>
        <v>1200</v>
      </c>
      <c r="C12" s="22"/>
      <c r="D12" s="19"/>
      <c r="E12" s="23">
        <f t="shared" si="0"/>
        <v>1200</v>
      </c>
      <c r="F12" s="23"/>
      <c r="G12" s="38">
        <v>12</v>
      </c>
      <c r="H12" s="41">
        <f t="shared" si="1"/>
        <v>1200</v>
      </c>
    </row>
    <row r="13" spans="1:8" ht="15.75" x14ac:dyDescent="0.25">
      <c r="A13" s="19" t="s">
        <v>3</v>
      </c>
      <c r="B13" s="36">
        <f>'Budget Detail'!G90</f>
        <v>6000</v>
      </c>
      <c r="C13" s="22"/>
      <c r="D13" s="19"/>
      <c r="E13" s="23">
        <f t="shared" si="0"/>
        <v>6000</v>
      </c>
      <c r="F13" s="23"/>
      <c r="G13" s="38">
        <v>12</v>
      </c>
      <c r="H13" s="41">
        <f t="shared" si="1"/>
        <v>6000</v>
      </c>
    </row>
    <row r="14" spans="1:8" ht="15.75" x14ac:dyDescent="0.25">
      <c r="A14" s="19" t="s">
        <v>2</v>
      </c>
      <c r="B14" s="44">
        <f>'Budget Detail'!G103</f>
        <v>7620</v>
      </c>
      <c r="C14" s="22"/>
      <c r="D14" s="19"/>
      <c r="E14" s="23">
        <f t="shared" si="0"/>
        <v>7620</v>
      </c>
      <c r="F14" s="23"/>
      <c r="G14" s="38">
        <v>12</v>
      </c>
      <c r="H14" s="41">
        <f t="shared" si="1"/>
        <v>7620</v>
      </c>
    </row>
    <row r="15" spans="1:8" ht="15.75" x14ac:dyDescent="0.25">
      <c r="A15" s="24" t="s">
        <v>1</v>
      </c>
      <c r="B15" s="25">
        <f>'Budget Detail'!G121</f>
        <v>10966</v>
      </c>
      <c r="C15" s="26"/>
      <c r="D15" s="24"/>
      <c r="E15" s="25">
        <f t="shared" si="0"/>
        <v>10966</v>
      </c>
      <c r="F15" s="45"/>
      <c r="G15" s="46">
        <v>12</v>
      </c>
      <c r="H15" s="43">
        <f>(E15/12)*G15</f>
        <v>10966</v>
      </c>
    </row>
    <row r="16" spans="1:8" ht="15.75" x14ac:dyDescent="0.25">
      <c r="A16" s="19" t="s">
        <v>82</v>
      </c>
      <c r="B16" s="27"/>
      <c r="C16" s="19"/>
      <c r="D16" s="19"/>
      <c r="E16" s="27"/>
      <c r="F16" s="27"/>
      <c r="G16" s="29"/>
      <c r="H16" s="41">
        <f>SUM(H6:H15)</f>
        <v>125626</v>
      </c>
    </row>
    <row r="19" spans="1:8" ht="15.75" x14ac:dyDescent="0.25">
      <c r="A19" s="19" t="s">
        <v>83</v>
      </c>
      <c r="B19" s="19"/>
      <c r="C19" s="19"/>
      <c r="D19" s="19"/>
      <c r="E19" s="19"/>
      <c r="F19" s="19"/>
      <c r="G19" s="19"/>
      <c r="H19" s="19"/>
    </row>
    <row r="20" spans="1:8" ht="15.75" x14ac:dyDescent="0.25">
      <c r="A20" s="19" t="s">
        <v>84</v>
      </c>
      <c r="B20" s="19"/>
      <c r="C20" s="19"/>
      <c r="D20" s="19"/>
      <c r="E20" s="23"/>
      <c r="F20" s="23"/>
      <c r="G20" s="23"/>
      <c r="H20" s="23">
        <f>SUM('Budget Detail'!E111:E118)</f>
        <v>109660</v>
      </c>
    </row>
    <row r="21" spans="1:8" ht="15.75" x14ac:dyDescent="0.25">
      <c r="A21" s="34" t="s">
        <v>85</v>
      </c>
      <c r="B21" s="19"/>
      <c r="C21" s="19"/>
      <c r="D21" s="19"/>
      <c r="E21" s="28"/>
      <c r="F21" s="28"/>
      <c r="G21" s="28"/>
      <c r="H21" s="35">
        <v>0.1</v>
      </c>
    </row>
    <row r="22" spans="1:8" ht="15.75" x14ac:dyDescent="0.25">
      <c r="A22" s="19"/>
      <c r="B22" s="19"/>
      <c r="C22" s="19"/>
      <c r="D22" s="23"/>
      <c r="E22" s="19"/>
      <c r="F22" s="19"/>
      <c r="G22" s="19"/>
      <c r="H22" s="19"/>
    </row>
    <row r="23" spans="1:8" ht="15.75" x14ac:dyDescent="0.25">
      <c r="A23" s="19" t="s">
        <v>86</v>
      </c>
      <c r="B23" s="19"/>
      <c r="C23" s="19"/>
      <c r="D23" s="19"/>
      <c r="E23" s="23"/>
      <c r="F23" s="23"/>
      <c r="G23" s="23"/>
      <c r="H23" s="41">
        <f>H20*H21</f>
        <v>10966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Detail</vt:lpstr>
      <vt:lpstr>BudgetSummary</vt:lpstr>
    </vt:vector>
  </TitlesOfParts>
  <Company>New Hampshire Judicial Branch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Nadeau</dc:creator>
  <cp:lastModifiedBy>Jacqueline Nadeau</cp:lastModifiedBy>
  <cp:lastPrinted>2018-03-12T14:11:31Z</cp:lastPrinted>
  <dcterms:created xsi:type="dcterms:W3CDTF">2018-03-12T13:27:47Z</dcterms:created>
  <dcterms:modified xsi:type="dcterms:W3CDTF">2018-04-12T12:57:14Z</dcterms:modified>
</cp:coreProperties>
</file>